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-ปีงบประมาณ2567\1-งานปีงบ 2567\4-kw\++ฟอร์มรายงาน-อัปหน้าเว็บโหลด SCE\อัปเดต-ฟอร์ม66พก-เป็น67\2-ผลผลิตยกระดับ(ปี66ไปพลางก่อน)\"/>
    </mc:Choice>
  </mc:AlternateContent>
  <xr:revisionPtr revIDLastSave="0" documentId="13_ncr:1_{451B68DF-25CB-4F64-B3B9-3CAD1231C98B}" xr6:coauthVersionLast="47" xr6:coauthVersionMax="47" xr10:uidLastSave="{00000000-0000-0000-0000-000000000000}"/>
  <bookViews>
    <workbookView xWindow="-120" yWindow="-120" windowWidth="24240" windowHeight="13140" xr2:uid="{429A5D8F-6750-4F01-BB79-DAA00EA62FD5}"/>
  </bookViews>
  <sheets>
    <sheet name="12 เดือน ก1" sheetId="3" r:id="rId1"/>
    <sheet name="12 เดือน (ก2)" sheetId="4" r:id="rId2"/>
  </sheets>
  <definedNames>
    <definedName name="_xlnm._FilterDatabase" localSheetId="0" hidden="1">'12 เดือน ก1'!$A$11:$AS$72</definedName>
    <definedName name="_xlnm.Print_Area" localSheetId="1">'12 เดือน (ก2)'!$A$1:$G$9</definedName>
    <definedName name="_xlnm.Print_Titles" localSheetId="0">'12 เดือน ก1'!$7:$9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4" i="3" l="1"/>
  <c r="AJ44" i="3"/>
  <c r="AK44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AA70" i="3"/>
  <c r="AB70" i="3"/>
  <c r="AC70" i="3"/>
  <c r="AD70" i="3"/>
  <c r="AE70" i="3"/>
  <c r="AF70" i="3"/>
  <c r="AG70" i="3"/>
  <c r="AH70" i="3"/>
  <c r="AF44" i="3"/>
  <c r="AG44" i="3"/>
  <c r="A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N12" i="3"/>
  <c r="O12" i="3"/>
  <c r="P12" i="3"/>
  <c r="AI70" i="3"/>
  <c r="AJ70" i="3"/>
  <c r="AK70" i="3"/>
  <c r="AL70" i="3"/>
  <c r="AM70" i="3"/>
  <c r="AN70" i="3"/>
  <c r="AO70" i="3"/>
  <c r="AP70" i="3"/>
  <c r="AQ70" i="3"/>
  <c r="F71" i="3"/>
  <c r="G71" i="3"/>
  <c r="F72" i="3"/>
  <c r="G72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7" i="3"/>
  <c r="G57" i="3"/>
  <c r="F58" i="3"/>
  <c r="G58" i="3"/>
  <c r="F59" i="3"/>
  <c r="G59" i="3"/>
  <c r="F45" i="3"/>
  <c r="G45" i="3"/>
  <c r="F46" i="3"/>
  <c r="G46" i="3"/>
  <c r="F47" i="3"/>
  <c r="G47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13" i="3"/>
  <c r="G13" i="3"/>
  <c r="E45" i="3"/>
  <c r="H44" i="3"/>
  <c r="AL44" i="3"/>
  <c r="AM44" i="3"/>
  <c r="AN44" i="3"/>
  <c r="AO44" i="3"/>
  <c r="AP44" i="3"/>
  <c r="AQ44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X12" i="3"/>
  <c r="Y12" i="3"/>
  <c r="U12" i="3"/>
  <c r="V12" i="3"/>
  <c r="R12" i="3"/>
  <c r="S12" i="3"/>
  <c r="L12" i="3"/>
  <c r="M12" i="3"/>
  <c r="H12" i="3"/>
  <c r="I12" i="3"/>
  <c r="J12" i="3"/>
  <c r="E69" i="3"/>
  <c r="E68" i="3"/>
  <c r="E67" i="3"/>
  <c r="E66" i="3"/>
  <c r="E65" i="3"/>
  <c r="E64" i="3"/>
  <c r="E63" i="3"/>
  <c r="E62" i="3"/>
  <c r="E61" i="3"/>
  <c r="E60" i="3"/>
  <c r="E49" i="3"/>
  <c r="E50" i="3"/>
  <c r="E51" i="3"/>
  <c r="E52" i="3"/>
  <c r="E53" i="3"/>
  <c r="E54" i="3"/>
  <c r="E55" i="3"/>
  <c r="E48" i="3"/>
  <c r="E72" i="3"/>
  <c r="E71" i="3"/>
  <c r="E59" i="3"/>
  <c r="E58" i="3"/>
  <c r="E57" i="3"/>
  <c r="E43" i="3"/>
  <c r="E42" i="3"/>
  <c r="E41" i="3"/>
  <c r="E40" i="3"/>
  <c r="E39" i="3"/>
  <c r="E38" i="3"/>
  <c r="E37" i="3"/>
  <c r="E36" i="3"/>
  <c r="E35" i="3"/>
  <c r="E34" i="3"/>
  <c r="E33" i="3"/>
  <c r="E30" i="3"/>
  <c r="E29" i="3"/>
  <c r="E28" i="3"/>
  <c r="E26" i="3"/>
  <c r="E24" i="3"/>
  <c r="E22" i="3"/>
  <c r="E21" i="3"/>
  <c r="E19" i="3"/>
  <c r="E18" i="3"/>
  <c r="E17" i="3"/>
  <c r="E16" i="3"/>
  <c r="E15" i="3"/>
  <c r="Z70" i="3"/>
  <c r="Z56" i="3"/>
  <c r="K12" i="3"/>
  <c r="T12" i="3"/>
  <c r="F12" i="3" l="1"/>
  <c r="F44" i="3"/>
  <c r="X11" i="3"/>
  <c r="AP11" i="3"/>
  <c r="AH11" i="3"/>
  <c r="AD11" i="3"/>
  <c r="AB11" i="3"/>
  <c r="AF11" i="3"/>
  <c r="AN11" i="3"/>
  <c r="AL11" i="3"/>
  <c r="AJ11" i="3"/>
  <c r="G12" i="3"/>
  <c r="G44" i="3"/>
  <c r="G56" i="3"/>
  <c r="F56" i="3"/>
  <c r="F70" i="3"/>
  <c r="G70" i="3"/>
  <c r="J11" i="3"/>
  <c r="L11" i="3"/>
  <c r="R11" i="3"/>
  <c r="V11" i="3"/>
  <c r="Y11" i="3"/>
  <c r="S11" i="3"/>
  <c r="U11" i="3"/>
  <c r="AQ11" i="3"/>
  <c r="AO11" i="3"/>
  <c r="AM11" i="3"/>
  <c r="AK11" i="3"/>
  <c r="AI11" i="3"/>
  <c r="AG11" i="3"/>
  <c r="AE11" i="3"/>
  <c r="AC11" i="3"/>
  <c r="AA11" i="3"/>
  <c r="I11" i="3"/>
  <c r="M11" i="3"/>
  <c r="O11" i="3"/>
  <c r="P11" i="3"/>
  <c r="E70" i="3"/>
  <c r="E56" i="3"/>
  <c r="G9" i="4"/>
  <c r="E9" i="4"/>
  <c r="C7" i="4"/>
  <c r="C6" i="4"/>
  <c r="Z47" i="3"/>
  <c r="E47" i="3" s="1"/>
  <c r="Z46" i="3"/>
  <c r="N46" i="3"/>
  <c r="H46" i="3"/>
  <c r="Z45" i="3"/>
  <c r="H45" i="3"/>
  <c r="AR44" i="3"/>
  <c r="AF32" i="3"/>
  <c r="Z32" i="3"/>
  <c r="W32" i="3"/>
  <c r="W31" i="3"/>
  <c r="E31" i="3" s="1"/>
  <c r="Z27" i="3"/>
  <c r="E27" i="3" s="1"/>
  <c r="Z25" i="3"/>
  <c r="Q25" i="3"/>
  <c r="W23" i="3"/>
  <c r="E23" i="3" s="1"/>
  <c r="AI20" i="3"/>
  <c r="Z20" i="3"/>
  <c r="AF14" i="3"/>
  <c r="E14" i="3" s="1"/>
  <c r="W13" i="3"/>
  <c r="E13" i="3" s="1"/>
  <c r="AR12" i="3"/>
  <c r="T11" i="3"/>
  <c r="K11" i="3"/>
  <c r="C9" i="4" l="1"/>
  <c r="F11" i="3"/>
  <c r="G11" i="3"/>
  <c r="H11" i="3"/>
  <c r="E20" i="3"/>
  <c r="E25" i="3"/>
  <c r="E32" i="3"/>
  <c r="E46" i="3"/>
  <c r="W12" i="3"/>
  <c r="W11" i="3" s="1"/>
  <c r="Z12" i="3"/>
  <c r="Q12" i="3"/>
  <c r="Q11" i="3" s="1"/>
  <c r="N11" i="3"/>
  <c r="AR11" i="3"/>
  <c r="E12" i="3" l="1"/>
  <c r="E44" i="3"/>
  <c r="Z11" i="3"/>
  <c r="E11" i="3" l="1"/>
</calcChain>
</file>

<file path=xl/sharedStrings.xml><?xml version="1.0" encoding="utf-8"?>
<sst xmlns="http://schemas.openxmlformats.org/spreadsheetml/2006/main" count="165" uniqueCount="103">
  <si>
    <t>ผลผลิต : ยกระดับคุณภาพมาตรฐานสินค้าเกษตร</t>
  </si>
  <si>
    <t>กิจกรรม : จดทะเบียนตรวจสอบรับรองแหล่งผลิตพืช (GAP)</t>
  </si>
  <si>
    <t>กิจกรรมย่อย : การตรวจติดตามโรงคัดบรรจุ/โรงงานแปรรูป (GMP)</t>
  </si>
  <si>
    <t>ลำดับ</t>
  </si>
  <si>
    <t>หน่วยงาน</t>
  </si>
  <si>
    <t>ตรวจรับรอง/ต่ออายุ GMP HACCP</t>
  </si>
  <si>
    <t>โรงคัดบรรจุผลไม้</t>
  </si>
  <si>
    <t>โรงคัดบรรจุผัก</t>
  </si>
  <si>
    <t>โรงคัดบรรจุ EL</t>
  </si>
  <si>
    <t>แผน</t>
  </si>
  <si>
    <t>ผล</t>
  </si>
  <si>
    <t>ผ่าน</t>
  </si>
  <si>
    <t>โรงงานแปรรูป</t>
  </si>
  <si>
    <t>ตรวจติดตาม</t>
  </si>
  <si>
    <t>ตรวจติดตามหน่วยรับรอง (CB)</t>
  </si>
  <si>
    <t>Monitoring</t>
  </si>
  <si>
    <t>โรงคัดบรรจุ</t>
  </si>
  <si>
    <t>กิจกรรมหลักที่ 1 การตรวจรับรองโรงงาน (หน่วยนับ : โรงงาน)</t>
  </si>
  <si>
    <t>รวมทั้งหมด</t>
  </si>
  <si>
    <t>กมพ.</t>
  </si>
  <si>
    <t>สวพ.1</t>
  </si>
  <si>
    <t>สวพ.2</t>
  </si>
  <si>
    <t>กำแพงเพชร</t>
  </si>
  <si>
    <t>ศวพ.พิจิตร</t>
  </si>
  <si>
    <t>ศวพ.เพชรบูรณ์</t>
  </si>
  <si>
    <t>ศวพ.สุโขทัย</t>
  </si>
  <si>
    <t>ศวพ.อุตรดิตถ์</t>
  </si>
  <si>
    <t xml:space="preserve">สวพ.5 </t>
  </si>
  <si>
    <t>ศวพ.ราชบุรี</t>
  </si>
  <si>
    <t>ศวพ.ปทุมธานี</t>
  </si>
  <si>
    <t>ศวพ.นครสวรรค์</t>
  </si>
  <si>
    <t>ศวพ.กาญจนบุรี</t>
  </si>
  <si>
    <t>ศวพ.นครปฐม</t>
  </si>
  <si>
    <t>สวพ.6</t>
  </si>
  <si>
    <t>ศวพ.จันทบุรี</t>
  </si>
  <si>
    <t>ศวพ.ระยอง</t>
  </si>
  <si>
    <t>สวพ.7</t>
  </si>
  <si>
    <t>ศวพ.นครศรีธรรมราช</t>
  </si>
  <si>
    <t>ศวพ.ชุมพร</t>
  </si>
  <si>
    <t>ศวพ.ระนอง</t>
  </si>
  <si>
    <t xml:space="preserve">กมพ. </t>
  </si>
  <si>
    <t>สวพ.5</t>
  </si>
  <si>
    <t>กรุงเทพมหานคร</t>
  </si>
  <si>
    <t>ชัยภูมิ</t>
  </si>
  <si>
    <t>เชียงใหม่</t>
  </si>
  <si>
    <t>นครปฐม</t>
  </si>
  <si>
    <t>นนทบุรี</t>
  </si>
  <si>
    <t>ปทุมธานี</t>
  </si>
  <si>
    <t>ราชบุรี</t>
  </si>
  <si>
    <t>อ่างทอง</t>
  </si>
  <si>
    <t>กาญจนบุรี</t>
  </si>
  <si>
    <t>เชียงราย</t>
  </si>
  <si>
    <t>นครราชสีมา</t>
  </si>
  <si>
    <t>ขอนแก่น</t>
  </si>
  <si>
    <t>บุรีรัมย์</t>
  </si>
  <si>
    <t>ประจวบคีรีขันธ์</t>
  </si>
  <si>
    <t>เพชรบูรณ์</t>
  </si>
  <si>
    <t>ระยอง</t>
  </si>
  <si>
    <t>ลำพูน</t>
  </si>
  <si>
    <t>สมุทรปราการ</t>
  </si>
  <si>
    <t>สมุทรสาคร</t>
  </si>
  <si>
    <t>สิงห์บุรี</t>
  </si>
  <si>
    <t>สุพรรณบุรี</t>
  </si>
  <si>
    <t>สุรินทร์</t>
  </si>
  <si>
    <t>อุดรธานี</t>
  </si>
  <si>
    <t>อุทัยธานี</t>
  </si>
  <si>
    <t>จันทบุรี</t>
  </si>
  <si>
    <t>อยุธยา</t>
  </si>
  <si>
    <t>นครสวรรค์</t>
  </si>
  <si>
    <t>พิจิตร</t>
  </si>
  <si>
    <t>สุโขทัย</t>
  </si>
  <si>
    <t>อุตรดิตถ์</t>
  </si>
  <si>
    <t>สระบุรี</t>
  </si>
  <si>
    <t>ตราด</t>
  </si>
  <si>
    <t>ชุมพร</t>
  </si>
  <si>
    <t>สุราษฎร์ธานี</t>
  </si>
  <si>
    <t>นครศรีธรรมราช</t>
  </si>
  <si>
    <t>ระนอง</t>
  </si>
  <si>
    <t>รวม</t>
  </si>
  <si>
    <t>สวพ.8</t>
  </si>
  <si>
    <t>งบประมาณ
(บาท)</t>
  </si>
  <si>
    <t>ยะลา</t>
  </si>
  <si>
    <t>ศรีสะเกษ</t>
  </si>
  <si>
    <t>นราธิวาส</t>
  </si>
  <si>
    <t>โรงรมซัลเฟอร์
ไดออกไซด์</t>
  </si>
  <si>
    <t xml:space="preserve">จังหวัด
</t>
  </si>
  <si>
    <t>รวม กมพ.</t>
  </si>
  <si>
    <t>ชลบุรี</t>
  </si>
  <si>
    <t>น่าน</t>
  </si>
  <si>
    <t>รวม สวพ.1</t>
  </si>
  <si>
    <t>รวม ศวพ.ราชบุรี</t>
  </si>
  <si>
    <t>สมุทรสงคราม</t>
  </si>
  <si>
    <t>ชุมพร/ประจวบฯ</t>
  </si>
  <si>
    <t>รวม สวพ.8</t>
  </si>
  <si>
    <t>ศพก.ภูสิงห์</t>
  </si>
  <si>
    <t>โรงรมซัลเฟอร์ไดออกไซด์</t>
  </si>
  <si>
    <t>งบประมาณ</t>
  </si>
  <si>
    <t>การเข้าตรวจสอบ 
จนท. ตปท. (ครั้ง)</t>
  </si>
  <si>
    <t>การแจ้งเตือนจาก 
ตปท. (ครั้ง)</t>
  </si>
  <si>
    <t>ประชุมกรรมการฯ (ครั้ง)</t>
  </si>
  <si>
    <t>พิมพ์ใบรับรอง (ฉบับ)</t>
  </si>
  <si>
    <t>กิจกรรมหลักที่ 2 การฝึกอบรม ถ่ายทอดฯ 
รายงานผลรอบ 12 เดือน (ต.ค.66-ก.ย.67)</t>
  </si>
  <si>
    <t>ข้อมูลช่วงตุลาคม 2566 - กันยายน 2567 (12 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</si>
</sst>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1" xfId="1" applyNumberFormat="1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4" fillId="4" borderId="1" xfId="1" applyNumberFormat="1" applyFont="1" applyFill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4" fontId="7" fillId="0" borderId="1" xfId="1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43" fontId="7" fillId="0" borderId="0" xfId="1" applyFont="1" applyAlignment="1">
      <alignment vertical="top"/>
    </xf>
    <xf numFmtId="164" fontId="6" fillId="0" borderId="1" xfId="1" applyNumberFormat="1" applyFont="1" applyBorder="1" applyAlignment="1">
      <alignment vertical="top"/>
    </xf>
    <xf numFmtId="164" fontId="5" fillId="0" borderId="1" xfId="1" applyNumberFormat="1" applyFont="1" applyBorder="1" applyAlignment="1">
      <alignment vertical="top"/>
    </xf>
    <xf numFmtId="43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/>
    </xf>
    <xf numFmtId="164" fontId="2" fillId="6" borderId="1" xfId="1" applyNumberFormat="1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/>
    </xf>
    <xf numFmtId="0" fontId="2" fillId="6" borderId="0" xfId="0" applyFont="1" applyFill="1" applyAlignment="1">
      <alignment vertical="top"/>
    </xf>
    <xf numFmtId="164" fontId="2" fillId="6" borderId="0" xfId="0" applyNumberFormat="1" applyFont="1" applyFill="1" applyAlignment="1">
      <alignment vertical="top"/>
    </xf>
    <xf numFmtId="164" fontId="2" fillId="6" borderId="1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3" borderId="8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/>
    </xf>
    <xf numFmtId="0" fontId="8" fillId="7" borderId="2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E7FCFF"/>
      <color rgb="FFE1FFF7"/>
      <color rgb="FFCCFFFF"/>
      <color rgb="FFDEC7FD"/>
      <color rgb="FFFF3399"/>
      <color rgb="FF3333FF"/>
      <color rgb="FFFF0066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89F5-26C0-4E42-B761-2250DB553D11}">
  <dimension ref="A1:AS72"/>
  <sheetViews>
    <sheetView tabSelected="1" zoomScale="63" zoomScaleNormal="63" zoomScaleSheetLayoutView="80" workbookViewId="0">
      <pane xSplit="7" ySplit="12" topLeftCell="H58" activePane="bottomRight" state="frozen"/>
      <selection pane="topRight" activeCell="H1" sqref="H1"/>
      <selection pane="bottomLeft" activeCell="A13" sqref="A13"/>
      <selection pane="bottomRight" activeCell="K58" sqref="K58"/>
    </sheetView>
  </sheetViews>
  <sheetFormatPr defaultColWidth="9.140625" defaultRowHeight="21"/>
  <cols>
    <col min="1" max="1" width="6.140625" style="7" bestFit="1" customWidth="1"/>
    <col min="2" max="2" width="19.140625" style="5" bestFit="1" customWidth="1"/>
    <col min="3" max="3" width="5.5703125" style="7" bestFit="1" customWidth="1"/>
    <col min="4" max="4" width="17" style="5" bestFit="1" customWidth="1"/>
    <col min="5" max="5" width="9.42578125" style="5" customWidth="1"/>
    <col min="6" max="7" width="9.85546875" style="5" bestFit="1" customWidth="1"/>
    <col min="8" max="10" width="6.140625" style="5" customWidth="1"/>
    <col min="11" max="13" width="6.28515625" style="5" customWidth="1"/>
    <col min="14" max="16" width="7.140625" style="5" customWidth="1"/>
    <col min="17" max="17" width="6.5703125" style="5" bestFit="1" customWidth="1"/>
    <col min="18" max="18" width="6.42578125" style="5" customWidth="1"/>
    <col min="19" max="19" width="6.5703125" style="5" bestFit="1" customWidth="1"/>
    <col min="20" max="22" width="6.42578125" style="5" customWidth="1"/>
    <col min="23" max="25" width="8.85546875" style="5" customWidth="1"/>
    <col min="26" max="28" width="7.28515625" style="5" customWidth="1"/>
    <col min="29" max="31" width="6.28515625" style="5" customWidth="1"/>
    <col min="32" max="34" width="7.5703125" style="5" customWidth="1"/>
    <col min="35" max="37" width="7.7109375" style="5" customWidth="1"/>
    <col min="38" max="40" width="7.140625" style="5" customWidth="1"/>
    <col min="41" max="43" width="7" style="5" customWidth="1"/>
    <col min="44" max="44" width="13.28515625" style="5" customWidth="1"/>
    <col min="45" max="45" width="11.85546875" style="5" bestFit="1" customWidth="1"/>
    <col min="46" max="16384" width="9.140625" style="5"/>
  </cols>
  <sheetData>
    <row r="1" spans="1:45" s="2" customFormat="1" ht="2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</row>
    <row r="2" spans="1:45" s="2" customFormat="1" ht="21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</row>
    <row r="3" spans="1:45" s="2" customFormat="1" ht="21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5" s="2" customFormat="1" ht="21" customHeight="1">
      <c r="A4" s="50" t="s">
        <v>102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</row>
    <row r="5" spans="1:45" s="2" customFormat="1" ht="9.75" customHeight="1">
      <c r="A5" s="1"/>
      <c r="C5" s="7"/>
    </row>
    <row r="6" spans="1:45" s="2" customFormat="1" ht="27.75" customHeight="1">
      <c r="A6" s="51" t="s">
        <v>17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</row>
    <row r="7" spans="1:45" s="9" customFormat="1" ht="18.75">
      <c r="A7" s="52" t="s">
        <v>3</v>
      </c>
      <c r="B7" s="52" t="s">
        <v>4</v>
      </c>
      <c r="C7" s="52" t="s">
        <v>3</v>
      </c>
      <c r="D7" s="55" t="s">
        <v>85</v>
      </c>
      <c r="E7" s="61" t="s">
        <v>18</v>
      </c>
      <c r="F7" s="62"/>
      <c r="G7" s="63"/>
      <c r="H7" s="44" t="s">
        <v>5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6"/>
      <c r="W7" s="44" t="s">
        <v>13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6"/>
      <c r="AR7" s="66" t="s">
        <v>96</v>
      </c>
    </row>
    <row r="8" spans="1:45" s="9" customFormat="1" ht="18.75" customHeight="1">
      <c r="A8" s="53"/>
      <c r="B8" s="53"/>
      <c r="C8" s="53"/>
      <c r="D8" s="56"/>
      <c r="E8" s="58" t="s">
        <v>9</v>
      </c>
      <c r="F8" s="58" t="s">
        <v>10</v>
      </c>
      <c r="G8" s="58" t="s">
        <v>11</v>
      </c>
      <c r="H8" s="47" t="s">
        <v>6</v>
      </c>
      <c r="I8" s="48"/>
      <c r="J8" s="49"/>
      <c r="K8" s="47" t="s">
        <v>7</v>
      </c>
      <c r="L8" s="48"/>
      <c r="M8" s="49"/>
      <c r="N8" s="47" t="s">
        <v>95</v>
      </c>
      <c r="O8" s="48"/>
      <c r="P8" s="49"/>
      <c r="Q8" s="47" t="s">
        <v>8</v>
      </c>
      <c r="R8" s="48"/>
      <c r="S8" s="49"/>
      <c r="T8" s="47" t="s">
        <v>12</v>
      </c>
      <c r="U8" s="48"/>
      <c r="V8" s="49"/>
      <c r="W8" s="47" t="s">
        <v>14</v>
      </c>
      <c r="X8" s="48"/>
      <c r="Y8" s="49"/>
      <c r="Z8" s="47" t="s">
        <v>15</v>
      </c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9"/>
      <c r="AR8" s="67"/>
    </row>
    <row r="9" spans="1:45" s="9" customFormat="1" ht="38.25" customHeight="1">
      <c r="A9" s="53"/>
      <c r="B9" s="53"/>
      <c r="C9" s="53"/>
      <c r="D9" s="56"/>
      <c r="E9" s="59"/>
      <c r="F9" s="59"/>
      <c r="G9" s="59"/>
      <c r="H9" s="55" t="s">
        <v>9</v>
      </c>
      <c r="I9" s="64" t="s">
        <v>10</v>
      </c>
      <c r="J9" s="64" t="s">
        <v>11</v>
      </c>
      <c r="K9" s="55" t="s">
        <v>9</v>
      </c>
      <c r="L9" s="64" t="s">
        <v>10</v>
      </c>
      <c r="M9" s="64" t="s">
        <v>11</v>
      </c>
      <c r="N9" s="55" t="s">
        <v>9</v>
      </c>
      <c r="O9" s="64" t="s">
        <v>10</v>
      </c>
      <c r="P9" s="64" t="s">
        <v>11</v>
      </c>
      <c r="Q9" s="55" t="s">
        <v>9</v>
      </c>
      <c r="R9" s="64" t="s">
        <v>10</v>
      </c>
      <c r="S9" s="64" t="s">
        <v>11</v>
      </c>
      <c r="T9" s="55" t="s">
        <v>9</v>
      </c>
      <c r="U9" s="64" t="s">
        <v>10</v>
      </c>
      <c r="V9" s="64" t="s">
        <v>11</v>
      </c>
      <c r="W9" s="55" t="s">
        <v>9</v>
      </c>
      <c r="X9" s="64" t="s">
        <v>10</v>
      </c>
      <c r="Y9" s="64" t="s">
        <v>11</v>
      </c>
      <c r="Z9" s="47" t="s">
        <v>16</v>
      </c>
      <c r="AA9" s="48"/>
      <c r="AB9" s="49"/>
      <c r="AC9" s="47" t="s">
        <v>84</v>
      </c>
      <c r="AD9" s="48"/>
      <c r="AE9" s="49"/>
      <c r="AF9" s="47" t="s">
        <v>12</v>
      </c>
      <c r="AG9" s="48"/>
      <c r="AH9" s="49"/>
      <c r="AI9" s="47" t="s">
        <v>8</v>
      </c>
      <c r="AJ9" s="48"/>
      <c r="AK9" s="49"/>
      <c r="AL9" s="47" t="s">
        <v>98</v>
      </c>
      <c r="AM9" s="48"/>
      <c r="AN9" s="49"/>
      <c r="AO9" s="47" t="s">
        <v>97</v>
      </c>
      <c r="AP9" s="48"/>
      <c r="AQ9" s="49"/>
      <c r="AR9" s="67"/>
    </row>
    <row r="10" spans="1:45" s="9" customFormat="1" ht="18.75">
      <c r="A10" s="54"/>
      <c r="B10" s="54"/>
      <c r="C10" s="54"/>
      <c r="D10" s="57"/>
      <c r="E10" s="60"/>
      <c r="F10" s="60"/>
      <c r="G10" s="60"/>
      <c r="H10" s="57"/>
      <c r="I10" s="65"/>
      <c r="J10" s="65"/>
      <c r="K10" s="57"/>
      <c r="L10" s="65"/>
      <c r="M10" s="65"/>
      <c r="N10" s="57"/>
      <c r="O10" s="65"/>
      <c r="P10" s="65"/>
      <c r="Q10" s="57"/>
      <c r="R10" s="65"/>
      <c r="S10" s="65"/>
      <c r="T10" s="57"/>
      <c r="U10" s="65"/>
      <c r="V10" s="65"/>
      <c r="W10" s="57"/>
      <c r="X10" s="65"/>
      <c r="Y10" s="65"/>
      <c r="Z10" s="33" t="s">
        <v>9</v>
      </c>
      <c r="AA10" s="43" t="s">
        <v>10</v>
      </c>
      <c r="AB10" s="43" t="s">
        <v>11</v>
      </c>
      <c r="AC10" s="33" t="s">
        <v>9</v>
      </c>
      <c r="AD10" s="43" t="s">
        <v>10</v>
      </c>
      <c r="AE10" s="43" t="s">
        <v>11</v>
      </c>
      <c r="AF10" s="33" t="s">
        <v>9</v>
      </c>
      <c r="AG10" s="43" t="s">
        <v>10</v>
      </c>
      <c r="AH10" s="43" t="s">
        <v>11</v>
      </c>
      <c r="AI10" s="33" t="s">
        <v>9</v>
      </c>
      <c r="AJ10" s="43" t="s">
        <v>10</v>
      </c>
      <c r="AK10" s="43" t="s">
        <v>11</v>
      </c>
      <c r="AL10" s="33" t="s">
        <v>9</v>
      </c>
      <c r="AM10" s="43" t="s">
        <v>10</v>
      </c>
      <c r="AN10" s="43" t="s">
        <v>11</v>
      </c>
      <c r="AO10" s="33" t="s">
        <v>9</v>
      </c>
      <c r="AP10" s="43" t="s">
        <v>10</v>
      </c>
      <c r="AQ10" s="43" t="s">
        <v>11</v>
      </c>
      <c r="AR10" s="68"/>
    </row>
    <row r="11" spans="1:45" s="15" customFormat="1">
      <c r="A11" s="10"/>
      <c r="B11" s="10"/>
      <c r="C11" s="34"/>
      <c r="D11" s="11" t="s">
        <v>18</v>
      </c>
      <c r="E11" s="12">
        <f>E12+E44+E48+E49+E52+E50+E51+E53+E54+E56+E61+E62+E55+E60+E63+E64+E65+E66+E67+E69+E68+E70</f>
        <v>620</v>
      </c>
      <c r="F11" s="12">
        <f t="shared" ref="F11:G11" si="0">F12+F44+F48+F49+F52+F50+F51+F53+F54+F56+F61+F62+F55+F60+F63+F64+F65+F66+F67+F69+F68+F70</f>
        <v>6</v>
      </c>
      <c r="G11" s="12">
        <f t="shared" si="0"/>
        <v>6</v>
      </c>
      <c r="H11" s="12">
        <f t="shared" ref="H11:J11" si="1">SUM(H12,H44,H48,H49,H50,H51,H52,H53,H54,H55,H56,H60,H61,H62,H63,H64,H65,H66,H67,H68,H69,H70)</f>
        <v>21</v>
      </c>
      <c r="I11" s="12">
        <f t="shared" si="1"/>
        <v>0</v>
      </c>
      <c r="J11" s="12">
        <f t="shared" si="1"/>
        <v>0</v>
      </c>
      <c r="K11" s="12">
        <f t="shared" ref="K11:W11" si="2">SUM(K12,K44,K48,K49,K50,K51,K52,K53,K54,K55,K56,K60,K61,K62,K63,K64,K65,K66,K67,K68,K69,K70)</f>
        <v>4</v>
      </c>
      <c r="L11" s="12">
        <f t="shared" ref="L11:M11" si="3">SUM(L12,L44,L48,L49,L50,L51,L52,L53,L54,L55,L56,L60,L61,L62,L63,L64,L65,L66,L67,L68,L69,L70)</f>
        <v>0</v>
      </c>
      <c r="M11" s="12">
        <f t="shared" si="3"/>
        <v>0</v>
      </c>
      <c r="N11" s="12">
        <f t="shared" si="2"/>
        <v>1</v>
      </c>
      <c r="O11" s="12">
        <f t="shared" ref="O11:P11" si="4">SUM(O12,O44,O48,O49,O50,O51,O52,O53,O54,O55,O56,O60,O61,O62,O63,O64,O65,O66,O67,O68,O69,O70)</f>
        <v>0</v>
      </c>
      <c r="P11" s="12">
        <f t="shared" si="4"/>
        <v>0</v>
      </c>
      <c r="Q11" s="12">
        <f t="shared" si="2"/>
        <v>8</v>
      </c>
      <c r="R11" s="12">
        <f t="shared" ref="R11:S11" si="5">SUM(R12,R44,R48,R49,R50,R51,R52,R53,R54,R55,R56,R60,R61,R62,R63,R64,R65,R66,R67,R68,R69,R70)</f>
        <v>0</v>
      </c>
      <c r="S11" s="12">
        <f t="shared" si="5"/>
        <v>0</v>
      </c>
      <c r="T11" s="12">
        <f t="shared" si="2"/>
        <v>1</v>
      </c>
      <c r="U11" s="12">
        <f t="shared" ref="U11:V11" si="6">SUM(U12,U44,U48,U49,U50,U51,U52,U53,U54,U55,U56,U60,U61,U62,U63,U64,U65,U66,U67,U68,U69,U70)</f>
        <v>0</v>
      </c>
      <c r="V11" s="12">
        <f t="shared" si="6"/>
        <v>0</v>
      </c>
      <c r="W11" s="12">
        <f t="shared" si="2"/>
        <v>16</v>
      </c>
      <c r="X11" s="12">
        <f t="shared" ref="X11:Y11" si="7">SUM(X12,X44,X48,X49,X50,X51,X52,X53,X54,X55,X56,X60,X61,X62,X63,X64,X65,X66,X67,X68,X69,X70)</f>
        <v>0</v>
      </c>
      <c r="Y11" s="12">
        <f t="shared" si="7"/>
        <v>0</v>
      </c>
      <c r="Z11" s="12">
        <f>SUM(Z12,Z44,Z48,Z49,Z50,Z51,Z52,Z53,Z54,Z55,Z56,Z60,Z61,Z62,Z63,Z64,Z65,Z66,Z67,Z68,Z69,Z70)</f>
        <v>469</v>
      </c>
      <c r="AA11" s="12">
        <f t="shared" ref="AA11:AQ11" si="8">SUM(AA12,AA44,AA48,AA49,AA50,AA51,AA52,AA53,AA54,AA55,AA56,AA60,AA61,AA62,AA63,AA64,AA65,AA66,AA67,AA68,AA69,AA70)</f>
        <v>0</v>
      </c>
      <c r="AB11" s="12">
        <f t="shared" si="8"/>
        <v>0</v>
      </c>
      <c r="AC11" s="12">
        <f t="shared" si="8"/>
        <v>21</v>
      </c>
      <c r="AD11" s="12">
        <f t="shared" si="8"/>
        <v>0</v>
      </c>
      <c r="AE11" s="12">
        <f t="shared" si="8"/>
        <v>0</v>
      </c>
      <c r="AF11" s="12">
        <f t="shared" si="8"/>
        <v>35</v>
      </c>
      <c r="AG11" s="12">
        <f t="shared" si="8"/>
        <v>0</v>
      </c>
      <c r="AH11" s="12">
        <f t="shared" si="8"/>
        <v>0</v>
      </c>
      <c r="AI11" s="12">
        <f t="shared" si="8"/>
        <v>25</v>
      </c>
      <c r="AJ11" s="12">
        <f t="shared" si="8"/>
        <v>0</v>
      </c>
      <c r="AK11" s="12">
        <f t="shared" si="8"/>
        <v>0</v>
      </c>
      <c r="AL11" s="12">
        <f t="shared" si="8"/>
        <v>10</v>
      </c>
      <c r="AM11" s="12">
        <f t="shared" si="8"/>
        <v>0</v>
      </c>
      <c r="AN11" s="12">
        <f t="shared" si="8"/>
        <v>0</v>
      </c>
      <c r="AO11" s="12">
        <f t="shared" si="8"/>
        <v>9</v>
      </c>
      <c r="AP11" s="12">
        <f t="shared" si="8"/>
        <v>0</v>
      </c>
      <c r="AQ11" s="12">
        <f t="shared" si="8"/>
        <v>0</v>
      </c>
      <c r="AR11" s="13">
        <f>SUM(AR12:AR70)</f>
        <v>1512950</v>
      </c>
      <c r="AS11" s="14"/>
    </row>
    <row r="12" spans="1:45" s="2" customFormat="1">
      <c r="A12" s="36">
        <v>1</v>
      </c>
      <c r="B12" s="37" t="s">
        <v>19</v>
      </c>
      <c r="C12" s="38"/>
      <c r="D12" s="37" t="s">
        <v>86</v>
      </c>
      <c r="E12" s="35">
        <f>SUM(E13:E43)</f>
        <v>150</v>
      </c>
      <c r="F12" s="35">
        <f t="shared" ref="F12:G12" si="9">SUM(F13:F43)</f>
        <v>0</v>
      </c>
      <c r="G12" s="35">
        <f t="shared" si="9"/>
        <v>0</v>
      </c>
      <c r="H12" s="35">
        <f t="shared" ref="H12:J12" si="10">SUM(H13:H43)</f>
        <v>2</v>
      </c>
      <c r="I12" s="35">
        <f t="shared" si="10"/>
        <v>0</v>
      </c>
      <c r="J12" s="35">
        <f t="shared" si="10"/>
        <v>0</v>
      </c>
      <c r="K12" s="35">
        <f t="shared" ref="K12:Z12" si="11">SUM(K13:K43)</f>
        <v>4</v>
      </c>
      <c r="L12" s="35">
        <f t="shared" ref="L12:P12" si="12">SUM(L13:L43)</f>
        <v>0</v>
      </c>
      <c r="M12" s="35">
        <f t="shared" si="12"/>
        <v>0</v>
      </c>
      <c r="N12" s="35">
        <f t="shared" si="12"/>
        <v>0</v>
      </c>
      <c r="O12" s="35">
        <f t="shared" si="12"/>
        <v>0</v>
      </c>
      <c r="P12" s="35">
        <f t="shared" si="12"/>
        <v>0</v>
      </c>
      <c r="Q12" s="35">
        <f t="shared" si="11"/>
        <v>8</v>
      </c>
      <c r="R12" s="35">
        <f t="shared" ref="R12:S12" si="13">SUM(R13:R43)</f>
        <v>0</v>
      </c>
      <c r="S12" s="35">
        <f t="shared" si="13"/>
        <v>0</v>
      </c>
      <c r="T12" s="35">
        <f t="shared" si="11"/>
        <v>1</v>
      </c>
      <c r="U12" s="35">
        <f t="shared" ref="U12:V12" si="14">SUM(U13:U43)</f>
        <v>0</v>
      </c>
      <c r="V12" s="35">
        <f t="shared" si="14"/>
        <v>0</v>
      </c>
      <c r="W12" s="35">
        <f t="shared" si="11"/>
        <v>16</v>
      </c>
      <c r="X12" s="35">
        <f>SUM(X13:X43)</f>
        <v>0</v>
      </c>
      <c r="Y12" s="35">
        <f t="shared" ref="Y12" si="15">SUM(Y13:Y43)</f>
        <v>0</v>
      </c>
      <c r="Z12" s="35">
        <f t="shared" si="11"/>
        <v>40</v>
      </c>
      <c r="AA12" s="35">
        <f t="shared" ref="AA12:AQ12" si="16">SUM(AA13:AA43)</f>
        <v>0</v>
      </c>
      <c r="AB12" s="35">
        <f t="shared" si="16"/>
        <v>0</v>
      </c>
      <c r="AC12" s="35">
        <f t="shared" si="16"/>
        <v>0</v>
      </c>
      <c r="AD12" s="35">
        <f t="shared" si="16"/>
        <v>0</v>
      </c>
      <c r="AE12" s="35">
        <f t="shared" si="16"/>
        <v>0</v>
      </c>
      <c r="AF12" s="35">
        <f t="shared" si="16"/>
        <v>35</v>
      </c>
      <c r="AG12" s="35">
        <f t="shared" si="16"/>
        <v>0</v>
      </c>
      <c r="AH12" s="35">
        <f t="shared" si="16"/>
        <v>0</v>
      </c>
      <c r="AI12" s="35">
        <f t="shared" si="16"/>
        <v>25</v>
      </c>
      <c r="AJ12" s="35">
        <f t="shared" si="16"/>
        <v>0</v>
      </c>
      <c r="AK12" s="35">
        <f t="shared" si="16"/>
        <v>0</v>
      </c>
      <c r="AL12" s="35">
        <f t="shared" si="16"/>
        <v>10</v>
      </c>
      <c r="AM12" s="35">
        <f t="shared" si="16"/>
        <v>0</v>
      </c>
      <c r="AN12" s="35">
        <f t="shared" si="16"/>
        <v>0</v>
      </c>
      <c r="AO12" s="35">
        <f t="shared" si="16"/>
        <v>9</v>
      </c>
      <c r="AP12" s="35">
        <f t="shared" si="16"/>
        <v>0</v>
      </c>
      <c r="AQ12" s="35">
        <f t="shared" si="16"/>
        <v>0</v>
      </c>
      <c r="AR12" s="35">
        <f>285950+112000+184500</f>
        <v>582450</v>
      </c>
    </row>
    <row r="13" spans="1:45">
      <c r="A13" s="18"/>
      <c r="B13" s="19"/>
      <c r="C13" s="3">
        <v>1</v>
      </c>
      <c r="D13" s="4" t="s">
        <v>42</v>
      </c>
      <c r="E13" s="16">
        <f>+H13+K13+N13+Q13+T13+W13+Z13+AC13+AF13+AI13+AL13+AO13</f>
        <v>15</v>
      </c>
      <c r="F13" s="16">
        <f t="shared" ref="F13:G28" si="17">+I13+L13+O13+R13+U13+X13+AA13+AD13+AG13+AJ13+AM13+AP13</f>
        <v>0</v>
      </c>
      <c r="G13" s="16">
        <f t="shared" si="17"/>
        <v>0</v>
      </c>
      <c r="H13" s="17"/>
      <c r="I13" s="17"/>
      <c r="J13" s="17"/>
      <c r="K13" s="8">
        <v>1</v>
      </c>
      <c r="L13" s="8"/>
      <c r="M13" s="8"/>
      <c r="N13" s="17"/>
      <c r="O13" s="17"/>
      <c r="P13" s="17"/>
      <c r="Q13" s="17"/>
      <c r="R13" s="17"/>
      <c r="S13" s="17"/>
      <c r="T13" s="17"/>
      <c r="U13" s="17"/>
      <c r="V13" s="17"/>
      <c r="W13" s="8">
        <f>8+2+1</f>
        <v>11</v>
      </c>
      <c r="X13" s="8"/>
      <c r="Y13" s="8"/>
      <c r="Z13" s="17"/>
      <c r="AA13" s="17"/>
      <c r="AB13" s="17"/>
      <c r="AC13" s="17"/>
      <c r="AD13" s="17"/>
      <c r="AE13" s="17"/>
      <c r="AF13" s="17"/>
      <c r="AG13" s="17"/>
      <c r="AH13" s="17"/>
      <c r="AI13" s="8">
        <v>2</v>
      </c>
      <c r="AJ13" s="8"/>
      <c r="AK13" s="8"/>
      <c r="AL13" s="8">
        <v>1</v>
      </c>
      <c r="AM13" s="8"/>
      <c r="AN13" s="8"/>
      <c r="AO13" s="17"/>
      <c r="AP13" s="17"/>
      <c r="AQ13" s="17"/>
      <c r="AR13" s="17"/>
    </row>
    <row r="14" spans="1:45">
      <c r="A14" s="18"/>
      <c r="B14" s="19"/>
      <c r="C14" s="3">
        <v>2</v>
      </c>
      <c r="D14" s="4" t="s">
        <v>50</v>
      </c>
      <c r="E14" s="16">
        <f t="shared" ref="E14:E43" si="18">+H14+K14+N14+Q14+T14+W14+Z14+AC14+AF14+AI14+AL14+AO14</f>
        <v>3</v>
      </c>
      <c r="F14" s="16">
        <f t="shared" si="17"/>
        <v>0</v>
      </c>
      <c r="G14" s="16">
        <f t="shared" si="17"/>
        <v>0</v>
      </c>
      <c r="H14" s="17"/>
      <c r="I14" s="17"/>
      <c r="J14" s="17"/>
      <c r="K14" s="17"/>
      <c r="L14" s="17"/>
      <c r="M14" s="17"/>
      <c r="N14" s="17"/>
      <c r="O14" s="17"/>
      <c r="P14" s="17"/>
      <c r="Q14" s="8">
        <v>1</v>
      </c>
      <c r="R14" s="8"/>
      <c r="S14" s="8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8">
        <f>0+2</f>
        <v>2</v>
      </c>
      <c r="AG14" s="8"/>
      <c r="AH14" s="8"/>
      <c r="AI14" s="17"/>
      <c r="AJ14" s="17"/>
      <c r="AK14" s="17"/>
      <c r="AL14" s="17"/>
      <c r="AM14" s="17"/>
      <c r="AN14" s="17"/>
      <c r="AO14" s="17"/>
      <c r="AP14" s="17"/>
      <c r="AQ14" s="17"/>
      <c r="AR14" s="17"/>
    </row>
    <row r="15" spans="1:45">
      <c r="A15" s="18"/>
      <c r="B15" s="19"/>
      <c r="C15" s="3">
        <v>3</v>
      </c>
      <c r="D15" s="4" t="s">
        <v>22</v>
      </c>
      <c r="E15" s="16">
        <f t="shared" si="18"/>
        <v>1</v>
      </c>
      <c r="F15" s="16">
        <f t="shared" si="17"/>
        <v>0</v>
      </c>
      <c r="G15" s="16">
        <f t="shared" si="17"/>
        <v>0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8">
        <v>1</v>
      </c>
      <c r="AG15" s="8"/>
      <c r="AH15" s="8"/>
      <c r="AI15" s="17"/>
      <c r="AJ15" s="17"/>
      <c r="AK15" s="17"/>
      <c r="AL15" s="17"/>
      <c r="AM15" s="17"/>
      <c r="AN15" s="17"/>
      <c r="AO15" s="17"/>
      <c r="AP15" s="17"/>
      <c r="AQ15" s="17"/>
      <c r="AR15" s="17"/>
    </row>
    <row r="16" spans="1:45">
      <c r="A16" s="18"/>
      <c r="B16" s="19"/>
      <c r="C16" s="3">
        <v>4</v>
      </c>
      <c r="D16" s="4" t="s">
        <v>53</v>
      </c>
      <c r="E16" s="16">
        <f t="shared" si="18"/>
        <v>3</v>
      </c>
      <c r="F16" s="16">
        <f t="shared" si="17"/>
        <v>0</v>
      </c>
      <c r="G16" s="16">
        <f t="shared" si="17"/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8">
        <v>2</v>
      </c>
      <c r="AA16" s="8"/>
      <c r="AB16" s="8"/>
      <c r="AC16" s="17"/>
      <c r="AD16" s="17"/>
      <c r="AE16" s="17"/>
      <c r="AF16" s="8">
        <v>1</v>
      </c>
      <c r="AG16" s="8"/>
      <c r="AH16" s="8"/>
      <c r="AI16" s="17"/>
      <c r="AJ16" s="17"/>
      <c r="AK16" s="17"/>
      <c r="AL16" s="17"/>
      <c r="AM16" s="17"/>
      <c r="AN16" s="17"/>
      <c r="AO16" s="17"/>
      <c r="AP16" s="17"/>
      <c r="AQ16" s="17"/>
      <c r="AR16" s="17"/>
    </row>
    <row r="17" spans="1:44">
      <c r="A17" s="18"/>
      <c r="B17" s="19"/>
      <c r="C17" s="3">
        <v>5</v>
      </c>
      <c r="D17" s="4" t="s">
        <v>43</v>
      </c>
      <c r="E17" s="16">
        <f t="shared" si="18"/>
        <v>1</v>
      </c>
      <c r="F17" s="16">
        <f t="shared" si="17"/>
        <v>0</v>
      </c>
      <c r="G17" s="16">
        <f t="shared" si="17"/>
        <v>0</v>
      </c>
      <c r="H17" s="8">
        <v>1</v>
      </c>
      <c r="I17" s="8"/>
      <c r="J17" s="8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</row>
    <row r="18" spans="1:44">
      <c r="A18" s="18"/>
      <c r="B18" s="19"/>
      <c r="C18" s="3">
        <v>6</v>
      </c>
      <c r="D18" s="4" t="s">
        <v>51</v>
      </c>
      <c r="E18" s="16">
        <f t="shared" si="18"/>
        <v>6</v>
      </c>
      <c r="F18" s="16">
        <f t="shared" si="17"/>
        <v>0</v>
      </c>
      <c r="G18" s="16">
        <f t="shared" si="17"/>
        <v>0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>
        <v>1</v>
      </c>
      <c r="U18" s="8"/>
      <c r="V18" s="8"/>
      <c r="W18" s="17"/>
      <c r="X18" s="17"/>
      <c r="Y18" s="17"/>
      <c r="Z18" s="8">
        <v>4</v>
      </c>
      <c r="AA18" s="8"/>
      <c r="AB18" s="8"/>
      <c r="AC18" s="17"/>
      <c r="AD18" s="17"/>
      <c r="AE18" s="17"/>
      <c r="AF18" s="8">
        <v>1</v>
      </c>
      <c r="AG18" s="8"/>
      <c r="AH18" s="8"/>
      <c r="AI18" s="17"/>
      <c r="AJ18" s="17"/>
      <c r="AK18" s="17"/>
      <c r="AL18" s="17"/>
      <c r="AM18" s="17"/>
      <c r="AN18" s="17"/>
      <c r="AO18" s="17"/>
      <c r="AP18" s="17"/>
      <c r="AQ18" s="17"/>
      <c r="AR18" s="17"/>
    </row>
    <row r="19" spans="1:44">
      <c r="A19" s="18"/>
      <c r="B19" s="19"/>
      <c r="C19" s="3">
        <v>7</v>
      </c>
      <c r="D19" s="4" t="s">
        <v>44</v>
      </c>
      <c r="E19" s="16">
        <f t="shared" si="18"/>
        <v>9</v>
      </c>
      <c r="F19" s="16">
        <f t="shared" si="17"/>
        <v>0</v>
      </c>
      <c r="G19" s="16">
        <f t="shared" si="17"/>
        <v>0</v>
      </c>
      <c r="H19" s="17"/>
      <c r="I19" s="17"/>
      <c r="J19" s="17"/>
      <c r="K19" s="8">
        <v>1</v>
      </c>
      <c r="L19" s="8"/>
      <c r="M19" s="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8">
        <v>6</v>
      </c>
      <c r="AA19" s="8"/>
      <c r="AB19" s="8"/>
      <c r="AC19" s="17"/>
      <c r="AD19" s="17"/>
      <c r="AE19" s="17"/>
      <c r="AF19" s="8">
        <v>2</v>
      </c>
      <c r="AG19" s="8"/>
      <c r="AH19" s="8"/>
      <c r="AI19" s="17"/>
      <c r="AJ19" s="17"/>
      <c r="AK19" s="17"/>
      <c r="AL19" s="17"/>
      <c r="AM19" s="17"/>
      <c r="AN19" s="17"/>
      <c r="AO19" s="17"/>
      <c r="AP19" s="17"/>
      <c r="AQ19" s="17"/>
      <c r="AR19" s="17"/>
    </row>
    <row r="20" spans="1:44">
      <c r="A20" s="18"/>
      <c r="B20" s="19"/>
      <c r="C20" s="3">
        <v>8</v>
      </c>
      <c r="D20" s="4" t="s">
        <v>45</v>
      </c>
      <c r="E20" s="16">
        <f t="shared" si="18"/>
        <v>24</v>
      </c>
      <c r="F20" s="16">
        <f t="shared" si="17"/>
        <v>0</v>
      </c>
      <c r="G20" s="16">
        <f t="shared" si="17"/>
        <v>0</v>
      </c>
      <c r="H20" s="17"/>
      <c r="I20" s="17"/>
      <c r="J20" s="17"/>
      <c r="K20" s="17"/>
      <c r="L20" s="17"/>
      <c r="M20" s="17"/>
      <c r="N20" s="17"/>
      <c r="O20" s="17"/>
      <c r="P20" s="17"/>
      <c r="Q20" s="8">
        <v>3</v>
      </c>
      <c r="R20" s="8"/>
      <c r="S20" s="8"/>
      <c r="T20" s="17"/>
      <c r="U20" s="17"/>
      <c r="V20" s="17"/>
      <c r="W20" s="17"/>
      <c r="X20" s="17"/>
      <c r="Y20" s="17"/>
      <c r="Z20" s="8">
        <f>2+3</f>
        <v>5</v>
      </c>
      <c r="AA20" s="8"/>
      <c r="AB20" s="8"/>
      <c r="AC20" s="17"/>
      <c r="AD20" s="17"/>
      <c r="AE20" s="17"/>
      <c r="AF20" s="8">
        <v>2</v>
      </c>
      <c r="AG20" s="8"/>
      <c r="AH20" s="8"/>
      <c r="AI20" s="8">
        <f>9+3</f>
        <v>12</v>
      </c>
      <c r="AJ20" s="8"/>
      <c r="AK20" s="8"/>
      <c r="AL20" s="8">
        <v>1</v>
      </c>
      <c r="AM20" s="8"/>
      <c r="AN20" s="8"/>
      <c r="AO20" s="8">
        <v>1</v>
      </c>
      <c r="AP20" s="8"/>
      <c r="AQ20" s="8"/>
      <c r="AR20" s="17"/>
    </row>
    <row r="21" spans="1:44">
      <c r="A21" s="18"/>
      <c r="B21" s="19"/>
      <c r="C21" s="3">
        <v>9</v>
      </c>
      <c r="D21" s="4" t="s">
        <v>52</v>
      </c>
      <c r="E21" s="16">
        <f t="shared" si="18"/>
        <v>3</v>
      </c>
      <c r="F21" s="16">
        <f t="shared" si="17"/>
        <v>0</v>
      </c>
      <c r="G21" s="16">
        <f t="shared" si="17"/>
        <v>0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8">
        <v>3</v>
      </c>
      <c r="AG21" s="8"/>
      <c r="AH21" s="8"/>
      <c r="AI21" s="17"/>
      <c r="AJ21" s="17"/>
      <c r="AK21" s="17"/>
      <c r="AL21" s="17"/>
      <c r="AM21" s="17"/>
      <c r="AN21" s="17"/>
      <c r="AO21" s="17"/>
      <c r="AP21" s="17"/>
      <c r="AQ21" s="17"/>
      <c r="AR21" s="17"/>
    </row>
    <row r="22" spans="1:44">
      <c r="A22" s="18"/>
      <c r="B22" s="19"/>
      <c r="C22" s="3">
        <v>10</v>
      </c>
      <c r="D22" s="4" t="s">
        <v>68</v>
      </c>
      <c r="E22" s="16">
        <f t="shared" si="18"/>
        <v>0</v>
      </c>
      <c r="F22" s="16">
        <f t="shared" si="17"/>
        <v>0</v>
      </c>
      <c r="G22" s="16">
        <f t="shared" si="17"/>
        <v>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</row>
    <row r="23" spans="1:44">
      <c r="A23" s="18"/>
      <c r="B23" s="19"/>
      <c r="C23" s="3">
        <v>11</v>
      </c>
      <c r="D23" s="4" t="s">
        <v>46</v>
      </c>
      <c r="E23" s="16">
        <f t="shared" si="18"/>
        <v>3</v>
      </c>
      <c r="F23" s="16">
        <f t="shared" si="17"/>
        <v>0</v>
      </c>
      <c r="G23" s="16">
        <f t="shared" si="17"/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8">
        <v>1</v>
      </c>
      <c r="R23" s="8"/>
      <c r="S23" s="8"/>
      <c r="T23" s="17"/>
      <c r="U23" s="17"/>
      <c r="V23" s="17"/>
      <c r="W23" s="8">
        <f>1+1</f>
        <v>2</v>
      </c>
      <c r="X23" s="8"/>
      <c r="Y23" s="8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</row>
    <row r="24" spans="1:44">
      <c r="A24" s="18"/>
      <c r="B24" s="19"/>
      <c r="C24" s="3">
        <v>12</v>
      </c>
      <c r="D24" s="4" t="s">
        <v>54</v>
      </c>
      <c r="E24" s="16">
        <f t="shared" si="18"/>
        <v>2</v>
      </c>
      <c r="F24" s="16">
        <f t="shared" si="17"/>
        <v>0</v>
      </c>
      <c r="G24" s="16">
        <f t="shared" si="17"/>
        <v>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8">
        <v>2</v>
      </c>
      <c r="AG24" s="8"/>
      <c r="AH24" s="8"/>
      <c r="AI24" s="17"/>
      <c r="AJ24" s="17"/>
      <c r="AK24" s="17"/>
      <c r="AL24" s="17"/>
      <c r="AM24" s="17"/>
      <c r="AN24" s="17"/>
      <c r="AO24" s="17"/>
      <c r="AP24" s="17"/>
      <c r="AQ24" s="17"/>
      <c r="AR24" s="17"/>
    </row>
    <row r="25" spans="1:44">
      <c r="A25" s="18"/>
      <c r="B25" s="19"/>
      <c r="C25" s="3">
        <v>13</v>
      </c>
      <c r="D25" s="4" t="s">
        <v>47</v>
      </c>
      <c r="E25" s="16">
        <f t="shared" si="18"/>
        <v>22</v>
      </c>
      <c r="F25" s="16">
        <f t="shared" si="17"/>
        <v>0</v>
      </c>
      <c r="G25" s="16">
        <f t="shared" si="17"/>
        <v>0</v>
      </c>
      <c r="H25" s="17"/>
      <c r="I25" s="17"/>
      <c r="J25" s="17"/>
      <c r="K25" s="17"/>
      <c r="L25" s="17"/>
      <c r="M25" s="17"/>
      <c r="N25" s="17"/>
      <c r="O25" s="17"/>
      <c r="P25" s="17"/>
      <c r="Q25" s="8">
        <f>1+2</f>
        <v>3</v>
      </c>
      <c r="R25" s="8"/>
      <c r="S25" s="8"/>
      <c r="T25" s="17"/>
      <c r="U25" s="17"/>
      <c r="V25" s="17"/>
      <c r="W25" s="8">
        <v>1</v>
      </c>
      <c r="X25" s="8"/>
      <c r="Y25" s="8"/>
      <c r="Z25" s="8">
        <f>3+2</f>
        <v>5</v>
      </c>
      <c r="AA25" s="8"/>
      <c r="AB25" s="8"/>
      <c r="AC25" s="17"/>
      <c r="AD25" s="17"/>
      <c r="AE25" s="17"/>
      <c r="AF25" s="8">
        <v>2</v>
      </c>
      <c r="AG25" s="8"/>
      <c r="AH25" s="8"/>
      <c r="AI25" s="8">
        <v>7</v>
      </c>
      <c r="AJ25" s="8"/>
      <c r="AK25" s="8"/>
      <c r="AL25" s="8">
        <v>3</v>
      </c>
      <c r="AM25" s="8"/>
      <c r="AN25" s="8"/>
      <c r="AO25" s="8">
        <v>1</v>
      </c>
      <c r="AP25" s="8"/>
      <c r="AQ25" s="8"/>
      <c r="AR25" s="17"/>
    </row>
    <row r="26" spans="1:44">
      <c r="A26" s="18"/>
      <c r="B26" s="19"/>
      <c r="C26" s="3">
        <v>14</v>
      </c>
      <c r="D26" s="4" t="s">
        <v>55</v>
      </c>
      <c r="E26" s="16">
        <f t="shared" si="18"/>
        <v>1</v>
      </c>
      <c r="F26" s="16">
        <f t="shared" si="17"/>
        <v>0</v>
      </c>
      <c r="G26" s="16">
        <f t="shared" si="17"/>
        <v>0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8">
        <v>1</v>
      </c>
      <c r="AG26" s="8"/>
      <c r="AH26" s="8"/>
      <c r="AI26" s="17"/>
      <c r="AJ26" s="17"/>
      <c r="AK26" s="17"/>
      <c r="AL26" s="17"/>
      <c r="AM26" s="17"/>
      <c r="AN26" s="17"/>
      <c r="AO26" s="17"/>
      <c r="AP26" s="17"/>
      <c r="AQ26" s="17"/>
      <c r="AR26" s="17"/>
    </row>
    <row r="27" spans="1:44">
      <c r="A27" s="18"/>
      <c r="B27" s="19"/>
      <c r="C27" s="3">
        <v>15</v>
      </c>
      <c r="D27" s="4" t="s">
        <v>56</v>
      </c>
      <c r="E27" s="16">
        <f t="shared" si="18"/>
        <v>3</v>
      </c>
      <c r="F27" s="16">
        <f t="shared" si="17"/>
        <v>0</v>
      </c>
      <c r="G27" s="16">
        <f t="shared" si="17"/>
        <v>0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8">
        <f>0+2</f>
        <v>2</v>
      </c>
      <c r="AA27" s="8"/>
      <c r="AB27" s="8"/>
      <c r="AC27" s="17"/>
      <c r="AD27" s="17"/>
      <c r="AE27" s="17"/>
      <c r="AF27" s="8">
        <v>1</v>
      </c>
      <c r="AG27" s="8"/>
      <c r="AH27" s="8"/>
      <c r="AI27" s="8"/>
      <c r="AJ27" s="8"/>
      <c r="AK27" s="8"/>
      <c r="AL27" s="17"/>
      <c r="AM27" s="17"/>
      <c r="AN27" s="17"/>
      <c r="AO27" s="17"/>
      <c r="AP27" s="17"/>
      <c r="AQ27" s="17"/>
      <c r="AR27" s="17"/>
    </row>
    <row r="28" spans="1:44">
      <c r="A28" s="18"/>
      <c r="B28" s="19"/>
      <c r="C28" s="3">
        <v>16</v>
      </c>
      <c r="D28" s="4" t="s">
        <v>57</v>
      </c>
      <c r="E28" s="16">
        <f t="shared" si="18"/>
        <v>2</v>
      </c>
      <c r="F28" s="16">
        <f t="shared" si="17"/>
        <v>0</v>
      </c>
      <c r="G28" s="16">
        <f t="shared" si="17"/>
        <v>0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8">
        <v>2</v>
      </c>
      <c r="AG28" s="8"/>
      <c r="AH28" s="8"/>
      <c r="AI28" s="17"/>
      <c r="AJ28" s="17"/>
      <c r="AK28" s="17"/>
      <c r="AL28" s="17"/>
      <c r="AM28" s="17"/>
      <c r="AN28" s="17"/>
      <c r="AO28" s="17"/>
      <c r="AP28" s="17"/>
      <c r="AQ28" s="17"/>
      <c r="AR28" s="17"/>
    </row>
    <row r="29" spans="1:44">
      <c r="A29" s="18"/>
      <c r="B29" s="19"/>
      <c r="C29" s="3">
        <v>17</v>
      </c>
      <c r="D29" s="4" t="s">
        <v>48</v>
      </c>
      <c r="E29" s="16">
        <f t="shared" si="18"/>
        <v>11</v>
      </c>
      <c r="F29" s="16">
        <f t="shared" ref="F29:F43" si="19">+I29+L29+O29+R29+U29+X29+AA29+AD29+AG29+AJ29+AM29+AP29</f>
        <v>0</v>
      </c>
      <c r="G29" s="16">
        <f t="shared" ref="G29:G43" si="20">+J29+M29+P29+S29+V29+Y29+AB29+AE29+AH29+AK29+AN29+AQ29</f>
        <v>0</v>
      </c>
      <c r="H29" s="8">
        <v>1</v>
      </c>
      <c r="I29" s="8"/>
      <c r="J29" s="8"/>
      <c r="K29" s="8">
        <v>1</v>
      </c>
      <c r="L29" s="8"/>
      <c r="M29" s="8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8">
        <v>3</v>
      </c>
      <c r="AA29" s="8"/>
      <c r="AB29" s="8"/>
      <c r="AC29" s="17"/>
      <c r="AD29" s="17"/>
      <c r="AE29" s="17"/>
      <c r="AF29" s="8">
        <v>1</v>
      </c>
      <c r="AG29" s="8"/>
      <c r="AH29" s="8"/>
      <c r="AI29" s="8">
        <v>3</v>
      </c>
      <c r="AJ29" s="8"/>
      <c r="AK29" s="8"/>
      <c r="AL29" s="8">
        <v>2</v>
      </c>
      <c r="AM29" s="8"/>
      <c r="AN29" s="8"/>
      <c r="AO29" s="8"/>
      <c r="AP29" s="8"/>
      <c r="AQ29" s="8"/>
      <c r="AR29" s="17"/>
    </row>
    <row r="30" spans="1:44">
      <c r="A30" s="18"/>
      <c r="B30" s="19"/>
      <c r="C30" s="3">
        <v>18</v>
      </c>
      <c r="D30" s="4" t="s">
        <v>58</v>
      </c>
      <c r="E30" s="16">
        <f t="shared" si="18"/>
        <v>3</v>
      </c>
      <c r="F30" s="16">
        <f t="shared" si="19"/>
        <v>0</v>
      </c>
      <c r="G30" s="16">
        <f t="shared" si="20"/>
        <v>0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8">
        <v>2</v>
      </c>
      <c r="AA30" s="8"/>
      <c r="AB30" s="8"/>
      <c r="AC30" s="17"/>
      <c r="AD30" s="17"/>
      <c r="AE30" s="17"/>
      <c r="AF30" s="8">
        <v>1</v>
      </c>
      <c r="AG30" s="8"/>
      <c r="AH30" s="8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44">
      <c r="A31" s="18"/>
      <c r="B31" s="19"/>
      <c r="C31" s="3">
        <v>19</v>
      </c>
      <c r="D31" s="4" t="s">
        <v>59</v>
      </c>
      <c r="E31" s="16">
        <f t="shared" si="18"/>
        <v>6</v>
      </c>
      <c r="F31" s="16">
        <f t="shared" si="19"/>
        <v>0</v>
      </c>
      <c r="G31" s="16">
        <f t="shared" si="20"/>
        <v>0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8">
        <f>0+1</f>
        <v>1</v>
      </c>
      <c r="X31" s="8"/>
      <c r="Y31" s="8"/>
      <c r="Z31" s="8">
        <v>2</v>
      </c>
      <c r="AA31" s="8"/>
      <c r="AB31" s="8"/>
      <c r="AC31" s="17"/>
      <c r="AD31" s="17"/>
      <c r="AE31" s="17"/>
      <c r="AF31" s="8">
        <v>3</v>
      </c>
      <c r="AG31" s="8"/>
      <c r="AH31" s="8"/>
      <c r="AI31" s="17"/>
      <c r="AJ31" s="17"/>
      <c r="AK31" s="17"/>
      <c r="AL31" s="8"/>
      <c r="AM31" s="8"/>
      <c r="AN31" s="8"/>
      <c r="AO31" s="17"/>
      <c r="AP31" s="17"/>
      <c r="AQ31" s="17"/>
      <c r="AR31" s="17"/>
    </row>
    <row r="32" spans="1:44">
      <c r="A32" s="18"/>
      <c r="B32" s="19"/>
      <c r="C32" s="3">
        <v>20</v>
      </c>
      <c r="D32" s="4" t="s">
        <v>60</v>
      </c>
      <c r="E32" s="16">
        <f t="shared" si="18"/>
        <v>10</v>
      </c>
      <c r="F32" s="16">
        <f t="shared" si="19"/>
        <v>0</v>
      </c>
      <c r="G32" s="16">
        <f t="shared" si="20"/>
        <v>0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8">
        <f>0+1</f>
        <v>1</v>
      </c>
      <c r="X32" s="8"/>
      <c r="Y32" s="8"/>
      <c r="Z32" s="8">
        <f>0+1+3</f>
        <v>4</v>
      </c>
      <c r="AA32" s="8"/>
      <c r="AB32" s="8"/>
      <c r="AC32" s="17"/>
      <c r="AD32" s="17"/>
      <c r="AE32" s="17"/>
      <c r="AF32" s="8">
        <f>2</f>
        <v>2</v>
      </c>
      <c r="AG32" s="8"/>
      <c r="AH32" s="8"/>
      <c r="AI32" s="17"/>
      <c r="AJ32" s="17"/>
      <c r="AK32" s="17"/>
      <c r="AL32" s="8">
        <v>2</v>
      </c>
      <c r="AM32" s="8"/>
      <c r="AN32" s="8"/>
      <c r="AO32" s="8">
        <v>1</v>
      </c>
      <c r="AP32" s="8"/>
      <c r="AQ32" s="8"/>
      <c r="AR32" s="17"/>
    </row>
    <row r="33" spans="1:44">
      <c r="A33" s="18"/>
      <c r="B33" s="19"/>
      <c r="C33" s="3">
        <v>21</v>
      </c>
      <c r="D33" s="4" t="s">
        <v>61</v>
      </c>
      <c r="E33" s="16">
        <f t="shared" si="18"/>
        <v>1</v>
      </c>
      <c r="F33" s="16">
        <f t="shared" si="19"/>
        <v>0</v>
      </c>
      <c r="G33" s="16">
        <f t="shared" si="20"/>
        <v>0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8">
        <v>1</v>
      </c>
      <c r="AG33" s="8"/>
      <c r="AH33" s="8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1:44">
      <c r="A34" s="18"/>
      <c r="B34" s="19"/>
      <c r="C34" s="3">
        <v>22</v>
      </c>
      <c r="D34" s="4" t="s">
        <v>62</v>
      </c>
      <c r="E34" s="16">
        <f t="shared" si="18"/>
        <v>1</v>
      </c>
      <c r="F34" s="16">
        <f t="shared" si="19"/>
        <v>0</v>
      </c>
      <c r="G34" s="16">
        <f t="shared" si="20"/>
        <v>0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8">
        <v>1</v>
      </c>
      <c r="AG34" s="8"/>
      <c r="AH34" s="8"/>
      <c r="AI34" s="17"/>
      <c r="AJ34" s="17"/>
      <c r="AK34" s="17"/>
      <c r="AL34" s="17"/>
      <c r="AM34" s="17"/>
      <c r="AN34" s="17"/>
      <c r="AO34" s="17"/>
      <c r="AP34" s="17"/>
      <c r="AQ34" s="17"/>
      <c r="AR34" s="17"/>
    </row>
    <row r="35" spans="1:44">
      <c r="A35" s="18"/>
      <c r="B35" s="19"/>
      <c r="C35" s="3">
        <v>23</v>
      </c>
      <c r="D35" s="4" t="s">
        <v>63</v>
      </c>
      <c r="E35" s="16">
        <f t="shared" si="18"/>
        <v>1</v>
      </c>
      <c r="F35" s="16">
        <f t="shared" si="19"/>
        <v>0</v>
      </c>
      <c r="G35" s="16">
        <f t="shared" si="20"/>
        <v>0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8">
        <v>1</v>
      </c>
      <c r="AG35" s="8"/>
      <c r="AH35" s="8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1:44">
      <c r="A36" s="18"/>
      <c r="B36" s="19"/>
      <c r="C36" s="3">
        <v>24</v>
      </c>
      <c r="D36" s="4" t="s">
        <v>64</v>
      </c>
      <c r="E36" s="16">
        <f t="shared" si="18"/>
        <v>2</v>
      </c>
      <c r="F36" s="16">
        <f t="shared" si="19"/>
        <v>0</v>
      </c>
      <c r="G36" s="16">
        <f t="shared" si="20"/>
        <v>0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8">
        <v>2</v>
      </c>
      <c r="AG36" s="8"/>
      <c r="AH36" s="8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>
      <c r="A37" s="18"/>
      <c r="B37" s="19"/>
      <c r="C37" s="3">
        <v>25</v>
      </c>
      <c r="D37" s="4" t="s">
        <v>65</v>
      </c>
      <c r="E37" s="16">
        <f t="shared" si="18"/>
        <v>1</v>
      </c>
      <c r="F37" s="16">
        <f t="shared" si="19"/>
        <v>0</v>
      </c>
      <c r="G37" s="16">
        <f t="shared" si="20"/>
        <v>0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8">
        <v>1</v>
      </c>
      <c r="AG37" s="8"/>
      <c r="AH37" s="8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>
      <c r="A38" s="18"/>
      <c r="B38" s="19"/>
      <c r="C38" s="3">
        <v>26</v>
      </c>
      <c r="D38" s="4" t="s">
        <v>66</v>
      </c>
      <c r="E38" s="16">
        <f t="shared" si="18"/>
        <v>4</v>
      </c>
      <c r="F38" s="16">
        <f t="shared" si="19"/>
        <v>0</v>
      </c>
      <c r="G38" s="16">
        <f t="shared" si="20"/>
        <v>0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8">
        <v>1</v>
      </c>
      <c r="AA38" s="8"/>
      <c r="AB38" s="8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8">
        <v>3</v>
      </c>
      <c r="AP38" s="8"/>
      <c r="AQ38" s="8"/>
      <c r="AR38" s="17"/>
    </row>
    <row r="39" spans="1:44">
      <c r="A39" s="18"/>
      <c r="B39" s="19"/>
      <c r="C39" s="3">
        <v>27</v>
      </c>
      <c r="D39" s="4" t="s">
        <v>67</v>
      </c>
      <c r="E39" s="16">
        <f t="shared" si="18"/>
        <v>4</v>
      </c>
      <c r="F39" s="16">
        <f t="shared" si="19"/>
        <v>0</v>
      </c>
      <c r="G39" s="16">
        <f t="shared" si="20"/>
        <v>0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8">
        <v>2</v>
      </c>
      <c r="AA39" s="8"/>
      <c r="AB39" s="8"/>
      <c r="AC39" s="17"/>
      <c r="AD39" s="17"/>
      <c r="AE39" s="17"/>
      <c r="AF39" s="8">
        <v>1</v>
      </c>
      <c r="AG39" s="8"/>
      <c r="AH39" s="8"/>
      <c r="AI39" s="17"/>
      <c r="AJ39" s="17"/>
      <c r="AK39" s="17"/>
      <c r="AL39" s="8">
        <v>1</v>
      </c>
      <c r="AM39" s="8"/>
      <c r="AN39" s="8"/>
      <c r="AO39" s="17"/>
      <c r="AP39" s="17"/>
      <c r="AQ39" s="17"/>
      <c r="AR39" s="17"/>
    </row>
    <row r="40" spans="1:44">
      <c r="A40" s="18"/>
      <c r="B40" s="19"/>
      <c r="C40" s="3">
        <v>28</v>
      </c>
      <c r="D40" s="4" t="s">
        <v>49</v>
      </c>
      <c r="E40" s="16">
        <f t="shared" si="18"/>
        <v>1</v>
      </c>
      <c r="F40" s="16">
        <f t="shared" si="19"/>
        <v>0</v>
      </c>
      <c r="G40" s="16">
        <f t="shared" si="20"/>
        <v>0</v>
      </c>
      <c r="H40" s="17"/>
      <c r="I40" s="17"/>
      <c r="J40" s="17"/>
      <c r="K40" s="8">
        <v>1</v>
      </c>
      <c r="L40" s="8"/>
      <c r="M40" s="8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1:44">
      <c r="A41" s="18"/>
      <c r="B41" s="19"/>
      <c r="C41" s="3">
        <v>29</v>
      </c>
      <c r="D41" s="6" t="s">
        <v>74</v>
      </c>
      <c r="E41" s="16">
        <f t="shared" si="18"/>
        <v>4</v>
      </c>
      <c r="F41" s="16">
        <f t="shared" si="19"/>
        <v>0</v>
      </c>
      <c r="G41" s="16">
        <f t="shared" si="20"/>
        <v>0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8">
        <v>1</v>
      </c>
      <c r="AG41" s="8"/>
      <c r="AH41" s="8"/>
      <c r="AI41" s="17"/>
      <c r="AJ41" s="17"/>
      <c r="AK41" s="17"/>
      <c r="AL41" s="17"/>
      <c r="AM41" s="17"/>
      <c r="AN41" s="17"/>
      <c r="AO41" s="8">
        <v>3</v>
      </c>
      <c r="AP41" s="8"/>
      <c r="AQ41" s="8"/>
      <c r="AR41" s="17"/>
    </row>
    <row r="42" spans="1:44">
      <c r="A42" s="18"/>
      <c r="B42" s="19"/>
      <c r="C42" s="3">
        <v>30</v>
      </c>
      <c r="D42" s="6" t="s">
        <v>87</v>
      </c>
      <c r="E42" s="16">
        <f t="shared" si="18"/>
        <v>1</v>
      </c>
      <c r="F42" s="16">
        <f t="shared" si="19"/>
        <v>0</v>
      </c>
      <c r="G42" s="16">
        <f t="shared" si="20"/>
        <v>0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8"/>
      <c r="AG42" s="8"/>
      <c r="AH42" s="8"/>
      <c r="AI42" s="8">
        <v>1</v>
      </c>
      <c r="AJ42" s="8"/>
      <c r="AK42" s="8"/>
      <c r="AL42" s="17"/>
      <c r="AM42" s="17"/>
      <c r="AN42" s="17"/>
      <c r="AO42" s="17"/>
      <c r="AP42" s="17"/>
      <c r="AQ42" s="17"/>
      <c r="AR42" s="17"/>
    </row>
    <row r="43" spans="1:44">
      <c r="A43" s="18"/>
      <c r="B43" s="19"/>
      <c r="C43" s="3">
        <v>31</v>
      </c>
      <c r="D43" s="6" t="s">
        <v>88</v>
      </c>
      <c r="E43" s="16">
        <f t="shared" si="18"/>
        <v>2</v>
      </c>
      <c r="F43" s="16">
        <f t="shared" si="19"/>
        <v>0</v>
      </c>
      <c r="G43" s="16">
        <f t="shared" si="20"/>
        <v>0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8">
        <v>2</v>
      </c>
      <c r="AA43" s="8"/>
      <c r="AB43" s="8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1:44" s="2" customFormat="1">
      <c r="A44" s="36">
        <v>2</v>
      </c>
      <c r="B44" s="37" t="s">
        <v>20</v>
      </c>
      <c r="C44" s="36"/>
      <c r="D44" s="37" t="s">
        <v>89</v>
      </c>
      <c r="E44" s="35">
        <f>SUM(E45:E47)</f>
        <v>50</v>
      </c>
      <c r="F44" s="35">
        <f t="shared" ref="F44:AQ44" si="21">SUM(F45:F47)</f>
        <v>0</v>
      </c>
      <c r="G44" s="35">
        <f t="shared" si="21"/>
        <v>0</v>
      </c>
      <c r="H44" s="35">
        <f t="shared" si="21"/>
        <v>5</v>
      </c>
      <c r="I44" s="35">
        <f t="shared" ref="I44" si="22">SUM(I45:I47)</f>
        <v>0</v>
      </c>
      <c r="J44" s="35">
        <f t="shared" ref="J44" si="23">SUM(J45:J47)</f>
        <v>0</v>
      </c>
      <c r="K44" s="35">
        <f t="shared" ref="K44" si="24">SUM(K45:K47)</f>
        <v>0</v>
      </c>
      <c r="L44" s="35">
        <f t="shared" ref="L44" si="25">SUM(L45:L47)</f>
        <v>0</v>
      </c>
      <c r="M44" s="35">
        <f t="shared" ref="M44" si="26">SUM(M45:M47)</f>
        <v>0</v>
      </c>
      <c r="N44" s="35">
        <f t="shared" ref="N44" si="27">SUM(N45:N47)</f>
        <v>1</v>
      </c>
      <c r="O44" s="35">
        <f t="shared" ref="O44" si="28">SUM(O45:O47)</f>
        <v>0</v>
      </c>
      <c r="P44" s="35">
        <f t="shared" ref="P44" si="29">SUM(P45:P47)</f>
        <v>0</v>
      </c>
      <c r="Q44" s="35">
        <f t="shared" ref="Q44" si="30">SUM(Q45:Q47)</f>
        <v>0</v>
      </c>
      <c r="R44" s="35">
        <f t="shared" ref="R44" si="31">SUM(R45:R47)</f>
        <v>0</v>
      </c>
      <c r="S44" s="35">
        <f t="shared" ref="S44" si="32">SUM(S45:S47)</f>
        <v>0</v>
      </c>
      <c r="T44" s="35">
        <f t="shared" ref="T44" si="33">SUM(T45:T47)</f>
        <v>0</v>
      </c>
      <c r="U44" s="35">
        <f t="shared" ref="U44" si="34">SUM(U45:U47)</f>
        <v>0</v>
      </c>
      <c r="V44" s="35">
        <f t="shared" ref="V44" si="35">SUM(V45:V47)</f>
        <v>0</v>
      </c>
      <c r="W44" s="35">
        <f t="shared" ref="W44" si="36">SUM(W45:W47)</f>
        <v>0</v>
      </c>
      <c r="X44" s="35">
        <f t="shared" ref="X44" si="37">SUM(X45:X47)</f>
        <v>0</v>
      </c>
      <c r="Y44" s="35">
        <f t="shared" ref="Y44" si="38">SUM(Y45:Y47)</f>
        <v>0</v>
      </c>
      <c r="Z44" s="35">
        <f t="shared" ref="Z44" si="39">SUM(Z45:Z47)</f>
        <v>44</v>
      </c>
      <c r="AA44" s="35">
        <f t="shared" ref="AA44" si="40">SUM(AA45:AA47)</f>
        <v>0</v>
      </c>
      <c r="AB44" s="35">
        <f t="shared" ref="AB44" si="41">SUM(AB45:AB47)</f>
        <v>0</v>
      </c>
      <c r="AC44" s="35">
        <f t="shared" ref="AC44" si="42">SUM(AC45:AC47)</f>
        <v>0</v>
      </c>
      <c r="AD44" s="35">
        <f t="shared" ref="AD44" si="43">SUM(AD45:AD47)</f>
        <v>0</v>
      </c>
      <c r="AE44" s="35">
        <f t="shared" ref="AE44" si="44">SUM(AE45:AE47)</f>
        <v>0</v>
      </c>
      <c r="AF44" s="35">
        <f t="shared" ref="AF44" si="45">SUM(AF45:AF47)</f>
        <v>0</v>
      </c>
      <c r="AG44" s="35">
        <f t="shared" ref="AG44" si="46">SUM(AG45:AG47)</f>
        <v>0</v>
      </c>
      <c r="AH44" s="35">
        <f t="shared" ref="AH44" si="47">SUM(AH45:AH47)</f>
        <v>0</v>
      </c>
      <c r="AI44" s="35">
        <f t="shared" ref="AI44" si="48">SUM(AI45:AI47)</f>
        <v>0</v>
      </c>
      <c r="AJ44" s="35">
        <f t="shared" ref="AJ44" si="49">SUM(AJ45:AJ47)</f>
        <v>0</v>
      </c>
      <c r="AK44" s="35">
        <f t="shared" ref="AK44" si="50">SUM(AK45:AK47)</f>
        <v>0</v>
      </c>
      <c r="AL44" s="35">
        <f t="shared" si="21"/>
        <v>0</v>
      </c>
      <c r="AM44" s="35">
        <f t="shared" si="21"/>
        <v>0</v>
      </c>
      <c r="AN44" s="35">
        <f t="shared" si="21"/>
        <v>0</v>
      </c>
      <c r="AO44" s="35">
        <f t="shared" si="21"/>
        <v>0</v>
      </c>
      <c r="AP44" s="35">
        <f t="shared" si="21"/>
        <v>0</v>
      </c>
      <c r="AQ44" s="35">
        <f t="shared" si="21"/>
        <v>0</v>
      </c>
      <c r="AR44" s="35">
        <f>45000+16000+36500</f>
        <v>97500</v>
      </c>
    </row>
    <row r="45" spans="1:44">
      <c r="A45" s="18"/>
      <c r="B45" s="19"/>
      <c r="C45" s="3">
        <v>1</v>
      </c>
      <c r="D45" s="6" t="s">
        <v>44</v>
      </c>
      <c r="E45" s="16">
        <f t="shared" ref="E45:E55" si="51">+H45+K45+N45+Q45+T45+W45+Z45+AC45+AF45+AI45+AL45+AO45</f>
        <v>14</v>
      </c>
      <c r="F45" s="16">
        <f t="shared" ref="F45:G55" si="52">+I45+L45+O45+R45+U45+X45+AA45+AD45+AG45+AJ45+AM45+AP45</f>
        <v>0</v>
      </c>
      <c r="G45" s="16">
        <f t="shared" si="52"/>
        <v>0</v>
      </c>
      <c r="H45" s="8">
        <f>1+0</f>
        <v>1</v>
      </c>
      <c r="I45" s="8"/>
      <c r="J45" s="8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8">
        <f>6+3+4</f>
        <v>13</v>
      </c>
      <c r="AA45" s="8"/>
      <c r="AB45" s="8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1:44">
      <c r="A46" s="18"/>
      <c r="B46" s="19"/>
      <c r="C46" s="3">
        <v>2</v>
      </c>
      <c r="D46" s="6" t="s">
        <v>58</v>
      </c>
      <c r="E46" s="16">
        <f t="shared" si="51"/>
        <v>25</v>
      </c>
      <c r="F46" s="16">
        <f t="shared" si="52"/>
        <v>0</v>
      </c>
      <c r="G46" s="16">
        <f t="shared" si="52"/>
        <v>0</v>
      </c>
      <c r="H46" s="8">
        <f>1+0</f>
        <v>1</v>
      </c>
      <c r="I46" s="8"/>
      <c r="J46" s="8"/>
      <c r="K46" s="17"/>
      <c r="L46" s="17"/>
      <c r="M46" s="17"/>
      <c r="N46" s="8">
        <f>1+0</f>
        <v>1</v>
      </c>
      <c r="O46" s="8"/>
      <c r="P46" s="8"/>
      <c r="Q46" s="17"/>
      <c r="R46" s="17"/>
      <c r="S46" s="17"/>
      <c r="T46" s="17"/>
      <c r="U46" s="17"/>
      <c r="V46" s="17"/>
      <c r="W46" s="17"/>
      <c r="X46" s="17"/>
      <c r="Y46" s="17"/>
      <c r="Z46" s="8">
        <f>11+5+7</f>
        <v>23</v>
      </c>
      <c r="AA46" s="8"/>
      <c r="AB46" s="8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1:44">
      <c r="A47" s="18"/>
      <c r="B47" s="19"/>
      <c r="C47" s="3">
        <v>3</v>
      </c>
      <c r="D47" s="6" t="s">
        <v>51</v>
      </c>
      <c r="E47" s="16">
        <f t="shared" si="51"/>
        <v>11</v>
      </c>
      <c r="F47" s="16">
        <f t="shared" si="52"/>
        <v>0</v>
      </c>
      <c r="G47" s="16">
        <f t="shared" si="52"/>
        <v>0</v>
      </c>
      <c r="H47" s="8">
        <v>3</v>
      </c>
      <c r="I47" s="8"/>
      <c r="J47" s="8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8">
        <f>0+3+5</f>
        <v>8</v>
      </c>
      <c r="AA47" s="8"/>
      <c r="AB47" s="8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1:44" s="40" customFormat="1">
      <c r="A48" s="36">
        <v>3</v>
      </c>
      <c r="B48" s="37" t="s">
        <v>21</v>
      </c>
      <c r="C48" s="38">
        <v>1</v>
      </c>
      <c r="D48" s="39" t="s">
        <v>22</v>
      </c>
      <c r="E48" s="35">
        <f t="shared" si="51"/>
        <v>1</v>
      </c>
      <c r="F48" s="35">
        <f t="shared" si="52"/>
        <v>0</v>
      </c>
      <c r="G48" s="35">
        <f t="shared" si="52"/>
        <v>0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>
        <v>1</v>
      </c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>
        <v>2000</v>
      </c>
    </row>
    <row r="49" spans="1:44" s="40" customFormat="1">
      <c r="A49" s="36">
        <v>4</v>
      </c>
      <c r="B49" s="37" t="s">
        <v>23</v>
      </c>
      <c r="C49" s="38">
        <v>1</v>
      </c>
      <c r="D49" s="39" t="s">
        <v>69</v>
      </c>
      <c r="E49" s="35">
        <f t="shared" si="51"/>
        <v>1</v>
      </c>
      <c r="F49" s="35">
        <f t="shared" si="52"/>
        <v>0</v>
      </c>
      <c r="G49" s="35">
        <f t="shared" si="52"/>
        <v>0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v>1</v>
      </c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>
        <v>2000</v>
      </c>
    </row>
    <row r="50" spans="1:44" s="40" customFormat="1">
      <c r="A50" s="36">
        <v>5</v>
      </c>
      <c r="B50" s="37" t="s">
        <v>25</v>
      </c>
      <c r="C50" s="38">
        <v>1</v>
      </c>
      <c r="D50" s="39" t="s">
        <v>70</v>
      </c>
      <c r="E50" s="35">
        <f t="shared" si="51"/>
        <v>1</v>
      </c>
      <c r="F50" s="35">
        <f t="shared" si="52"/>
        <v>0</v>
      </c>
      <c r="G50" s="35">
        <f t="shared" si="52"/>
        <v>0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v>1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>
        <v>2000</v>
      </c>
    </row>
    <row r="51" spans="1:44" s="40" customFormat="1">
      <c r="A51" s="36">
        <v>6</v>
      </c>
      <c r="B51" s="37" t="s">
        <v>26</v>
      </c>
      <c r="C51" s="38">
        <v>1</v>
      </c>
      <c r="D51" s="39" t="s">
        <v>71</v>
      </c>
      <c r="E51" s="35">
        <f t="shared" si="51"/>
        <v>3</v>
      </c>
      <c r="F51" s="35">
        <f t="shared" si="52"/>
        <v>0</v>
      </c>
      <c r="G51" s="35">
        <f t="shared" si="52"/>
        <v>0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>
        <v>3</v>
      </c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>
        <v>6000</v>
      </c>
    </row>
    <row r="52" spans="1:44" s="40" customFormat="1">
      <c r="A52" s="36">
        <v>7</v>
      </c>
      <c r="B52" s="37" t="s">
        <v>24</v>
      </c>
      <c r="C52" s="38">
        <v>1</v>
      </c>
      <c r="D52" s="39" t="s">
        <v>56</v>
      </c>
      <c r="E52" s="35">
        <f t="shared" si="51"/>
        <v>1</v>
      </c>
      <c r="F52" s="35">
        <f t="shared" si="52"/>
        <v>0</v>
      </c>
      <c r="G52" s="35">
        <f t="shared" si="52"/>
        <v>0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v>1</v>
      </c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>
        <v>2000</v>
      </c>
    </row>
    <row r="53" spans="1:44" s="40" customFormat="1">
      <c r="A53" s="36">
        <v>8</v>
      </c>
      <c r="B53" s="37" t="s">
        <v>94</v>
      </c>
      <c r="C53" s="38">
        <v>1</v>
      </c>
      <c r="D53" s="39" t="s">
        <v>82</v>
      </c>
      <c r="E53" s="35">
        <f t="shared" si="51"/>
        <v>2</v>
      </c>
      <c r="F53" s="35">
        <f t="shared" si="52"/>
        <v>0</v>
      </c>
      <c r="G53" s="35">
        <f t="shared" si="52"/>
        <v>0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>
        <v>2</v>
      </c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>
        <v>4000</v>
      </c>
    </row>
    <row r="54" spans="1:44" s="40" customFormat="1">
      <c r="A54" s="36">
        <v>9</v>
      </c>
      <c r="B54" s="37" t="s">
        <v>27</v>
      </c>
      <c r="C54" s="38">
        <v>1</v>
      </c>
      <c r="D54" s="39" t="s">
        <v>72</v>
      </c>
      <c r="E54" s="35">
        <f t="shared" si="51"/>
        <v>1</v>
      </c>
      <c r="F54" s="35">
        <f t="shared" si="52"/>
        <v>0</v>
      </c>
      <c r="G54" s="35">
        <f t="shared" si="52"/>
        <v>0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>
        <v>1</v>
      </c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>
        <v>2000</v>
      </c>
    </row>
    <row r="55" spans="1:44" s="40" customFormat="1">
      <c r="A55" s="36">
        <v>10</v>
      </c>
      <c r="B55" s="37" t="s">
        <v>31</v>
      </c>
      <c r="C55" s="38">
        <v>1</v>
      </c>
      <c r="D55" s="39" t="s">
        <v>50</v>
      </c>
      <c r="E55" s="35">
        <f t="shared" si="51"/>
        <v>1</v>
      </c>
      <c r="F55" s="35">
        <f t="shared" si="52"/>
        <v>0</v>
      </c>
      <c r="G55" s="35">
        <f t="shared" si="52"/>
        <v>0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>
        <v>1</v>
      </c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>
        <v>2000</v>
      </c>
    </row>
    <row r="56" spans="1:44" s="2" customFormat="1">
      <c r="A56" s="36">
        <v>11</v>
      </c>
      <c r="B56" s="37" t="s">
        <v>28</v>
      </c>
      <c r="C56" s="38"/>
      <c r="D56" s="37" t="s">
        <v>90</v>
      </c>
      <c r="E56" s="35">
        <f>SUM(E57:E59)</f>
        <v>17</v>
      </c>
      <c r="F56" s="35">
        <f t="shared" ref="F56:Y56" si="53">SUM(F57:F59)</f>
        <v>0</v>
      </c>
      <c r="G56" s="35">
        <f t="shared" si="53"/>
        <v>0</v>
      </c>
      <c r="H56" s="35">
        <f t="shared" si="53"/>
        <v>0</v>
      </c>
      <c r="I56" s="35">
        <f t="shared" si="53"/>
        <v>0</v>
      </c>
      <c r="J56" s="35">
        <f t="shared" si="53"/>
        <v>0</v>
      </c>
      <c r="K56" s="35">
        <f t="shared" si="53"/>
        <v>0</v>
      </c>
      <c r="L56" s="35">
        <f t="shared" si="53"/>
        <v>0</v>
      </c>
      <c r="M56" s="35">
        <f t="shared" si="53"/>
        <v>0</v>
      </c>
      <c r="N56" s="35">
        <f t="shared" si="53"/>
        <v>0</v>
      </c>
      <c r="O56" s="35">
        <f t="shared" si="53"/>
        <v>0</v>
      </c>
      <c r="P56" s="35">
        <f t="shared" si="53"/>
        <v>0</v>
      </c>
      <c r="Q56" s="35">
        <f t="shared" si="53"/>
        <v>0</v>
      </c>
      <c r="R56" s="35">
        <f t="shared" si="53"/>
        <v>0</v>
      </c>
      <c r="S56" s="35">
        <f t="shared" si="53"/>
        <v>0</v>
      </c>
      <c r="T56" s="35">
        <f t="shared" si="53"/>
        <v>0</v>
      </c>
      <c r="U56" s="35">
        <f t="shared" si="53"/>
        <v>0</v>
      </c>
      <c r="V56" s="35">
        <f t="shared" si="53"/>
        <v>0</v>
      </c>
      <c r="W56" s="35">
        <f t="shared" si="53"/>
        <v>0</v>
      </c>
      <c r="X56" s="35">
        <f t="shared" si="53"/>
        <v>0</v>
      </c>
      <c r="Y56" s="35">
        <f t="shared" si="53"/>
        <v>0</v>
      </c>
      <c r="Z56" s="35">
        <f>SUM(Z57:Z59)</f>
        <v>17</v>
      </c>
      <c r="AA56" s="35">
        <f t="shared" ref="AA56:AQ56" si="54">SUM(AA57:AA59)</f>
        <v>0</v>
      </c>
      <c r="AB56" s="35">
        <f t="shared" si="54"/>
        <v>0</v>
      </c>
      <c r="AC56" s="35">
        <f t="shared" si="54"/>
        <v>0</v>
      </c>
      <c r="AD56" s="35">
        <f t="shared" si="54"/>
        <v>0</v>
      </c>
      <c r="AE56" s="35">
        <f t="shared" si="54"/>
        <v>0</v>
      </c>
      <c r="AF56" s="35">
        <f t="shared" si="54"/>
        <v>0</v>
      </c>
      <c r="AG56" s="35">
        <f t="shared" si="54"/>
        <v>0</v>
      </c>
      <c r="AH56" s="35">
        <f t="shared" si="54"/>
        <v>0</v>
      </c>
      <c r="AI56" s="35">
        <f t="shared" si="54"/>
        <v>0</v>
      </c>
      <c r="AJ56" s="35">
        <f t="shared" si="54"/>
        <v>0</v>
      </c>
      <c r="AK56" s="35">
        <f t="shared" si="54"/>
        <v>0</v>
      </c>
      <c r="AL56" s="35">
        <f t="shared" si="54"/>
        <v>0</v>
      </c>
      <c r="AM56" s="35">
        <f t="shared" si="54"/>
        <v>0</v>
      </c>
      <c r="AN56" s="35">
        <f t="shared" si="54"/>
        <v>0</v>
      </c>
      <c r="AO56" s="35">
        <f t="shared" si="54"/>
        <v>0</v>
      </c>
      <c r="AP56" s="35">
        <f t="shared" si="54"/>
        <v>0</v>
      </c>
      <c r="AQ56" s="35">
        <f t="shared" si="54"/>
        <v>0</v>
      </c>
      <c r="AR56" s="35">
        <v>34000</v>
      </c>
    </row>
    <row r="57" spans="1:44">
      <c r="A57" s="18"/>
      <c r="B57" s="19"/>
      <c r="C57" s="3">
        <v>1</v>
      </c>
      <c r="D57" s="6" t="s">
        <v>48</v>
      </c>
      <c r="E57" s="16">
        <f t="shared" ref="E57:E69" si="55">+H57+K57+N57+Q57+T57+W57+Z57+AC57+AF57+AI57+AL57+AO57</f>
        <v>13</v>
      </c>
      <c r="F57" s="16">
        <f t="shared" ref="F57:F69" si="56">+I57+L57+O57+R57+U57+X57+AA57+AD57+AG57+AJ57+AM57+AP57</f>
        <v>0</v>
      </c>
      <c r="G57" s="16">
        <f t="shared" ref="G57:G69" si="57">+J57+M57+P57+S57+V57+Y57+AB57+AE57+AH57+AK57+AN57+AQ57</f>
        <v>0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8">
        <v>13</v>
      </c>
      <c r="AA57" s="8"/>
      <c r="AB57" s="8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</row>
    <row r="58" spans="1:44">
      <c r="A58" s="18"/>
      <c r="B58" s="19"/>
      <c r="C58" s="3">
        <v>2</v>
      </c>
      <c r="D58" s="6" t="s">
        <v>60</v>
      </c>
      <c r="E58" s="16">
        <f t="shared" si="55"/>
        <v>2</v>
      </c>
      <c r="F58" s="16">
        <f t="shared" si="56"/>
        <v>0</v>
      </c>
      <c r="G58" s="16">
        <f t="shared" si="57"/>
        <v>0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8">
        <v>2</v>
      </c>
      <c r="AA58" s="8"/>
      <c r="AB58" s="8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</row>
    <row r="59" spans="1:44">
      <c r="A59" s="18"/>
      <c r="B59" s="19"/>
      <c r="C59" s="3">
        <v>3</v>
      </c>
      <c r="D59" s="6" t="s">
        <v>91</v>
      </c>
      <c r="E59" s="16">
        <f t="shared" si="55"/>
        <v>2</v>
      </c>
      <c r="F59" s="16">
        <f t="shared" si="56"/>
        <v>0</v>
      </c>
      <c r="G59" s="16">
        <f t="shared" si="57"/>
        <v>0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8">
        <v>2</v>
      </c>
      <c r="AA59" s="8"/>
      <c r="AB59" s="8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</row>
    <row r="60" spans="1:44" s="40" customFormat="1">
      <c r="A60" s="36">
        <v>12</v>
      </c>
      <c r="B60" s="37" t="s">
        <v>32</v>
      </c>
      <c r="C60" s="38">
        <v>1</v>
      </c>
      <c r="D60" s="39" t="s">
        <v>45</v>
      </c>
      <c r="E60" s="35">
        <f t="shared" si="55"/>
        <v>1</v>
      </c>
      <c r="F60" s="35">
        <f t="shared" si="56"/>
        <v>0</v>
      </c>
      <c r="G60" s="35">
        <f t="shared" si="57"/>
        <v>0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v>1</v>
      </c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>
        <v>2000</v>
      </c>
    </row>
    <row r="61" spans="1:44" s="40" customFormat="1">
      <c r="A61" s="36">
        <v>13</v>
      </c>
      <c r="B61" s="37" t="s">
        <v>29</v>
      </c>
      <c r="C61" s="38">
        <v>1</v>
      </c>
      <c r="D61" s="39" t="s">
        <v>47</v>
      </c>
      <c r="E61" s="35">
        <f t="shared" si="55"/>
        <v>4</v>
      </c>
      <c r="F61" s="35">
        <f t="shared" si="56"/>
        <v>0</v>
      </c>
      <c r="G61" s="35">
        <f t="shared" si="57"/>
        <v>0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>
        <v>4</v>
      </c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>
        <v>8000</v>
      </c>
    </row>
    <row r="62" spans="1:44" s="40" customFormat="1">
      <c r="A62" s="36">
        <v>14</v>
      </c>
      <c r="B62" s="37" t="s">
        <v>30</v>
      </c>
      <c r="C62" s="38">
        <v>1</v>
      </c>
      <c r="D62" s="39" t="s">
        <v>68</v>
      </c>
      <c r="E62" s="35">
        <f t="shared" si="55"/>
        <v>1</v>
      </c>
      <c r="F62" s="35">
        <f t="shared" si="56"/>
        <v>0</v>
      </c>
      <c r="G62" s="35">
        <f t="shared" si="57"/>
        <v>0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v>1</v>
      </c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>
        <v>2000</v>
      </c>
    </row>
    <row r="63" spans="1:44" s="40" customFormat="1">
      <c r="A63" s="36">
        <v>15</v>
      </c>
      <c r="B63" s="37" t="s">
        <v>33</v>
      </c>
      <c r="C63" s="38">
        <v>1</v>
      </c>
      <c r="D63" s="39" t="s">
        <v>66</v>
      </c>
      <c r="E63" s="35">
        <f t="shared" si="55"/>
        <v>171</v>
      </c>
      <c r="F63" s="35">
        <f t="shared" si="56"/>
        <v>0</v>
      </c>
      <c r="G63" s="35">
        <f t="shared" si="57"/>
        <v>0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>
        <v>151</v>
      </c>
      <c r="AA63" s="35"/>
      <c r="AB63" s="35"/>
      <c r="AC63" s="35">
        <v>20</v>
      </c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>
        <v>342000</v>
      </c>
    </row>
    <row r="64" spans="1:44" s="40" customFormat="1">
      <c r="A64" s="36">
        <v>16</v>
      </c>
      <c r="B64" s="37" t="s">
        <v>34</v>
      </c>
      <c r="C64" s="38">
        <v>1</v>
      </c>
      <c r="D64" s="39" t="s">
        <v>73</v>
      </c>
      <c r="E64" s="35">
        <f t="shared" si="55"/>
        <v>10</v>
      </c>
      <c r="F64" s="35">
        <f t="shared" si="56"/>
        <v>0</v>
      </c>
      <c r="G64" s="35">
        <f t="shared" si="57"/>
        <v>0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>
        <v>10</v>
      </c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>
        <v>20000</v>
      </c>
    </row>
    <row r="65" spans="1:45" s="40" customFormat="1">
      <c r="A65" s="36">
        <v>17</v>
      </c>
      <c r="B65" s="37" t="s">
        <v>35</v>
      </c>
      <c r="C65" s="38">
        <v>1</v>
      </c>
      <c r="D65" s="39" t="s">
        <v>57</v>
      </c>
      <c r="E65" s="35">
        <f t="shared" si="55"/>
        <v>23</v>
      </c>
      <c r="F65" s="35">
        <f t="shared" si="56"/>
        <v>0</v>
      </c>
      <c r="G65" s="35">
        <f t="shared" si="57"/>
        <v>0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>
        <v>23</v>
      </c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>
        <v>46000</v>
      </c>
    </row>
    <row r="66" spans="1:45" s="40" customFormat="1">
      <c r="A66" s="36">
        <v>18</v>
      </c>
      <c r="B66" s="37" t="s">
        <v>36</v>
      </c>
      <c r="C66" s="38">
        <v>1</v>
      </c>
      <c r="D66" s="39" t="s">
        <v>75</v>
      </c>
      <c r="E66" s="35">
        <f t="shared" si="55"/>
        <v>77</v>
      </c>
      <c r="F66" s="35">
        <f t="shared" si="56"/>
        <v>0</v>
      </c>
      <c r="G66" s="35">
        <f t="shared" si="57"/>
        <v>0</v>
      </c>
      <c r="H66" s="35">
        <v>7</v>
      </c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>
        <v>70</v>
      </c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>
        <v>150500</v>
      </c>
    </row>
    <row r="67" spans="1:45" s="40" customFormat="1">
      <c r="A67" s="36">
        <v>19</v>
      </c>
      <c r="B67" s="37" t="s">
        <v>37</v>
      </c>
      <c r="C67" s="38">
        <v>1</v>
      </c>
      <c r="D67" s="39" t="s">
        <v>76</v>
      </c>
      <c r="E67" s="35">
        <f t="shared" si="55"/>
        <v>29</v>
      </c>
      <c r="F67" s="35">
        <f t="shared" si="56"/>
        <v>0</v>
      </c>
      <c r="G67" s="35">
        <f t="shared" si="57"/>
        <v>0</v>
      </c>
      <c r="H67" s="35">
        <v>2</v>
      </c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v>27</v>
      </c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>
        <v>57000</v>
      </c>
    </row>
    <row r="68" spans="1:45" s="40" customFormat="1">
      <c r="A68" s="36">
        <v>20</v>
      </c>
      <c r="B68" s="37" t="s">
        <v>39</v>
      </c>
      <c r="C68" s="38">
        <v>1</v>
      </c>
      <c r="D68" s="39" t="s">
        <v>77</v>
      </c>
      <c r="E68" s="35">
        <f t="shared" si="55"/>
        <v>1</v>
      </c>
      <c r="F68" s="35">
        <f t="shared" si="56"/>
        <v>0</v>
      </c>
      <c r="G68" s="35">
        <f t="shared" si="57"/>
        <v>0</v>
      </c>
      <c r="H68" s="42">
        <v>1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>
        <v>1500</v>
      </c>
    </row>
    <row r="69" spans="1:45" s="40" customFormat="1">
      <c r="A69" s="36">
        <v>21</v>
      </c>
      <c r="B69" s="37" t="s">
        <v>38</v>
      </c>
      <c r="C69" s="38">
        <v>1</v>
      </c>
      <c r="D69" s="39" t="s">
        <v>92</v>
      </c>
      <c r="E69" s="35">
        <f t="shared" si="55"/>
        <v>69</v>
      </c>
      <c r="F69" s="35">
        <f t="shared" si="56"/>
        <v>0</v>
      </c>
      <c r="G69" s="35">
        <f t="shared" si="57"/>
        <v>0</v>
      </c>
      <c r="H69" s="42">
        <v>4</v>
      </c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42">
        <v>65</v>
      </c>
      <c r="AA69" s="42"/>
      <c r="AB69" s="42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>
        <v>136000</v>
      </c>
      <c r="AS69" s="41"/>
    </row>
    <row r="70" spans="1:45" s="40" customFormat="1">
      <c r="A70" s="36">
        <v>22</v>
      </c>
      <c r="B70" s="37" t="s">
        <v>79</v>
      </c>
      <c r="C70" s="36"/>
      <c r="D70" s="37" t="s">
        <v>93</v>
      </c>
      <c r="E70" s="35">
        <f>SUM(H70:AO70)</f>
        <v>6</v>
      </c>
      <c r="F70" s="35">
        <f t="shared" ref="F70:G70" si="58">SUM(I70:AP70)</f>
        <v>6</v>
      </c>
      <c r="G70" s="35">
        <f t="shared" si="58"/>
        <v>6</v>
      </c>
      <c r="H70" s="42">
        <f t="shared" ref="H70:Y70" si="59">SUM(H71:H72)</f>
        <v>0</v>
      </c>
      <c r="I70" s="42">
        <f t="shared" si="59"/>
        <v>0</v>
      </c>
      <c r="J70" s="42">
        <f t="shared" si="59"/>
        <v>0</v>
      </c>
      <c r="K70" s="42">
        <f t="shared" si="59"/>
        <v>0</v>
      </c>
      <c r="L70" s="42">
        <f t="shared" si="59"/>
        <v>0</v>
      </c>
      <c r="M70" s="42">
        <f t="shared" si="59"/>
        <v>0</v>
      </c>
      <c r="N70" s="42">
        <f t="shared" si="59"/>
        <v>0</v>
      </c>
      <c r="O70" s="42">
        <f t="shared" si="59"/>
        <v>0</v>
      </c>
      <c r="P70" s="42">
        <f t="shared" si="59"/>
        <v>0</v>
      </c>
      <c r="Q70" s="42">
        <f t="shared" si="59"/>
        <v>0</v>
      </c>
      <c r="R70" s="42">
        <f t="shared" si="59"/>
        <v>0</v>
      </c>
      <c r="S70" s="42">
        <f t="shared" si="59"/>
        <v>0</v>
      </c>
      <c r="T70" s="42">
        <f t="shared" si="59"/>
        <v>0</v>
      </c>
      <c r="U70" s="42">
        <f t="shared" si="59"/>
        <v>0</v>
      </c>
      <c r="V70" s="42">
        <f t="shared" si="59"/>
        <v>0</v>
      </c>
      <c r="W70" s="42">
        <f t="shared" si="59"/>
        <v>0</v>
      </c>
      <c r="X70" s="42">
        <f t="shared" si="59"/>
        <v>0</v>
      </c>
      <c r="Y70" s="42">
        <f t="shared" si="59"/>
        <v>0</v>
      </c>
      <c r="Z70" s="42">
        <f>SUM(Z71:Z72)</f>
        <v>6</v>
      </c>
      <c r="AA70" s="42">
        <f t="shared" ref="AA70:AH70" si="60">SUM(AA71:AA72)</f>
        <v>0</v>
      </c>
      <c r="AB70" s="42">
        <f t="shared" si="60"/>
        <v>0</v>
      </c>
      <c r="AC70" s="42">
        <f t="shared" si="60"/>
        <v>0</v>
      </c>
      <c r="AD70" s="42">
        <f t="shared" si="60"/>
        <v>0</v>
      </c>
      <c r="AE70" s="42">
        <f t="shared" si="60"/>
        <v>0</v>
      </c>
      <c r="AF70" s="42">
        <f t="shared" si="60"/>
        <v>0</v>
      </c>
      <c r="AG70" s="42">
        <f t="shared" si="60"/>
        <v>0</v>
      </c>
      <c r="AH70" s="42">
        <f t="shared" si="60"/>
        <v>0</v>
      </c>
      <c r="AI70" s="42">
        <f t="shared" ref="AI70:AQ70" si="61">SUM(AI71:AI72)</f>
        <v>0</v>
      </c>
      <c r="AJ70" s="42">
        <f t="shared" si="61"/>
        <v>0</v>
      </c>
      <c r="AK70" s="42">
        <f t="shared" si="61"/>
        <v>0</v>
      </c>
      <c r="AL70" s="42">
        <f t="shared" si="61"/>
        <v>0</v>
      </c>
      <c r="AM70" s="42">
        <f t="shared" si="61"/>
        <v>0</v>
      </c>
      <c r="AN70" s="42">
        <f t="shared" si="61"/>
        <v>0</v>
      </c>
      <c r="AO70" s="42">
        <f t="shared" si="61"/>
        <v>0</v>
      </c>
      <c r="AP70" s="42">
        <f t="shared" si="61"/>
        <v>0</v>
      </c>
      <c r="AQ70" s="42">
        <f t="shared" si="61"/>
        <v>0</v>
      </c>
      <c r="AR70" s="35">
        <v>12000</v>
      </c>
    </row>
    <row r="71" spans="1:45">
      <c r="A71" s="18"/>
      <c r="B71" s="19"/>
      <c r="C71" s="3">
        <v>1</v>
      </c>
      <c r="D71" s="6" t="s">
        <v>81</v>
      </c>
      <c r="E71" s="16">
        <f t="shared" ref="E71:E72" si="62">+H71+K71+N71+Q71+T71+W71+Z71+AC71+AF71+AI71+AL71+AO71</f>
        <v>5</v>
      </c>
      <c r="F71" s="16">
        <f t="shared" ref="F71:F72" si="63">+I71+L71+O71+R71+U71+X71+AA71+AD71+AG71+AJ71+AM71+AP71</f>
        <v>0</v>
      </c>
      <c r="G71" s="16">
        <f t="shared" ref="G71:G72" si="64">+J71+M71+P71+S71+V71+Y71+AB71+AE71+AH71+AK71+AN71+AQ71</f>
        <v>0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>
        <v>5</v>
      </c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</row>
    <row r="72" spans="1:45">
      <c r="A72" s="18"/>
      <c r="B72" s="19"/>
      <c r="C72" s="3">
        <v>2</v>
      </c>
      <c r="D72" s="6" t="s">
        <v>83</v>
      </c>
      <c r="E72" s="16">
        <f t="shared" si="62"/>
        <v>1</v>
      </c>
      <c r="F72" s="16">
        <f t="shared" si="63"/>
        <v>0</v>
      </c>
      <c r="G72" s="16">
        <f t="shared" si="64"/>
        <v>0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>
        <v>1</v>
      </c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</row>
  </sheetData>
  <mergeCells count="47">
    <mergeCell ref="AR7:AR10"/>
    <mergeCell ref="AI9:AK9"/>
    <mergeCell ref="AL9:AN9"/>
    <mergeCell ref="W7:AQ7"/>
    <mergeCell ref="Z8:AQ8"/>
    <mergeCell ref="AO9:AQ9"/>
    <mergeCell ref="W8:Y8"/>
    <mergeCell ref="X9:X10"/>
    <mergeCell ref="W9:W10"/>
    <mergeCell ref="AF9:AH9"/>
    <mergeCell ref="P9:P10"/>
    <mergeCell ref="O9:O10"/>
    <mergeCell ref="N9:N10"/>
    <mergeCell ref="M9:M10"/>
    <mergeCell ref="U9:U10"/>
    <mergeCell ref="T9:T10"/>
    <mergeCell ref="S9:S10"/>
    <mergeCell ref="R9:R10"/>
    <mergeCell ref="Q9:Q10"/>
    <mergeCell ref="Y9:Y10"/>
    <mergeCell ref="Q8:S8"/>
    <mergeCell ref="J9:J10"/>
    <mergeCell ref="I9:I10"/>
    <mergeCell ref="Z9:AB9"/>
    <mergeCell ref="AC9:AE9"/>
    <mergeCell ref="L9:L10"/>
    <mergeCell ref="H9:H10"/>
    <mergeCell ref="K9:K10"/>
    <mergeCell ref="H8:J8"/>
    <mergeCell ref="K8:M8"/>
    <mergeCell ref="N8:P8"/>
    <mergeCell ref="H7:V7"/>
    <mergeCell ref="T8:V8"/>
    <mergeCell ref="A1:AR1"/>
    <mergeCell ref="A2:AR2"/>
    <mergeCell ref="A3:AR3"/>
    <mergeCell ref="A4:AR4"/>
    <mergeCell ref="A6:AR6"/>
    <mergeCell ref="A7:A10"/>
    <mergeCell ref="B7:B10"/>
    <mergeCell ref="D7:D10"/>
    <mergeCell ref="C7:C10"/>
    <mergeCell ref="G8:G10"/>
    <mergeCell ref="F8:F10"/>
    <mergeCell ref="E8:E10"/>
    <mergeCell ref="E7:G7"/>
    <mergeCell ref="V9:V10"/>
  </mergeCells>
  <pageMargins left="0.59" right="0.17" top="0.48" bottom="0.56999999999999995" header="0.31496062992125984" footer="0.17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C03B-98E2-4A9A-BDAF-E9CDEF8E2642}">
  <dimension ref="A1:R9"/>
  <sheetViews>
    <sheetView zoomScale="80" zoomScaleNormal="80" workbookViewId="0">
      <selection sqref="A1:G1"/>
    </sheetView>
  </sheetViews>
  <sheetFormatPr defaultColWidth="9.140625" defaultRowHeight="20.25"/>
  <cols>
    <col min="1" max="1" width="8.85546875" style="32" customWidth="1"/>
    <col min="2" max="2" width="16.42578125" style="23" customWidth="1"/>
    <col min="3" max="6" width="14.42578125" style="23" customWidth="1"/>
    <col min="7" max="7" width="18.7109375" style="23" customWidth="1"/>
    <col min="8" max="8" width="13" style="23" bestFit="1" customWidth="1"/>
    <col min="9" max="9" width="13.85546875" style="23" customWidth="1"/>
    <col min="10" max="10" width="11.7109375" style="23" customWidth="1"/>
    <col min="11" max="11" width="11.140625" style="23" customWidth="1"/>
    <col min="12" max="12" width="11.85546875" style="23" customWidth="1"/>
    <col min="13" max="13" width="10.85546875" style="23" customWidth="1"/>
    <col min="14" max="14" width="13.140625" style="23" customWidth="1"/>
    <col min="15" max="15" width="11.85546875" style="23" customWidth="1"/>
    <col min="16" max="17" width="14.42578125" style="23" customWidth="1"/>
    <col min="18" max="18" width="16.85546875" style="23" customWidth="1"/>
    <col min="19" max="19" width="11.85546875" style="23" bestFit="1" customWidth="1"/>
    <col min="20" max="16384" width="9.140625" style="23"/>
  </cols>
  <sheetData>
    <row r="1" spans="1:18" s="20" customFormat="1" ht="53.25" customHeight="1">
      <c r="A1" s="69" t="s">
        <v>101</v>
      </c>
      <c r="B1" s="70"/>
      <c r="C1" s="70"/>
      <c r="D1" s="70"/>
      <c r="E1" s="70"/>
      <c r="F1" s="70"/>
      <c r="G1" s="70"/>
    </row>
    <row r="2" spans="1:18" s="21" customFormat="1">
      <c r="A2" s="71" t="s">
        <v>3</v>
      </c>
      <c r="B2" s="71" t="s">
        <v>4</v>
      </c>
      <c r="C2" s="73" t="s">
        <v>99</v>
      </c>
      <c r="D2" s="73"/>
      <c r="E2" s="73" t="s">
        <v>100</v>
      </c>
      <c r="F2" s="73"/>
      <c r="G2" s="73" t="s">
        <v>80</v>
      </c>
      <c r="R2" s="26"/>
    </row>
    <row r="3" spans="1:18" s="21" customFormat="1">
      <c r="A3" s="72"/>
      <c r="B3" s="72"/>
      <c r="C3" s="27" t="s">
        <v>9</v>
      </c>
      <c r="D3" s="27" t="s">
        <v>10</v>
      </c>
      <c r="E3" s="27" t="s">
        <v>9</v>
      </c>
      <c r="F3" s="27" t="s">
        <v>10</v>
      </c>
      <c r="G3" s="71"/>
      <c r="R3" s="20"/>
    </row>
    <row r="4" spans="1:18">
      <c r="A4" s="24">
        <v>1</v>
      </c>
      <c r="B4" s="25" t="s">
        <v>40</v>
      </c>
      <c r="C4" s="22">
        <v>10</v>
      </c>
      <c r="D4" s="22"/>
      <c r="E4" s="22">
        <v>1000</v>
      </c>
      <c r="F4" s="22"/>
      <c r="G4" s="22">
        <v>122000</v>
      </c>
      <c r="H4" s="28"/>
    </row>
    <row r="5" spans="1:18">
      <c r="A5" s="24">
        <v>2</v>
      </c>
      <c r="B5" s="25" t="s">
        <v>41</v>
      </c>
      <c r="C5" s="22">
        <v>6</v>
      </c>
      <c r="D5" s="22"/>
      <c r="E5" s="22"/>
      <c r="F5" s="22"/>
      <c r="G5" s="22">
        <v>2000</v>
      </c>
    </row>
    <row r="6" spans="1:18">
      <c r="A6" s="24">
        <v>3</v>
      </c>
      <c r="B6" s="25" t="s">
        <v>33</v>
      </c>
      <c r="C6" s="22">
        <f>4+3+2</f>
        <v>9</v>
      </c>
      <c r="D6" s="22"/>
      <c r="E6" s="22"/>
      <c r="F6" s="22"/>
      <c r="G6" s="22">
        <v>36000</v>
      </c>
    </row>
    <row r="7" spans="1:18">
      <c r="A7" s="24">
        <v>4</v>
      </c>
      <c r="B7" s="25" t="s">
        <v>36</v>
      </c>
      <c r="C7" s="22">
        <f>7+3+2</f>
        <v>12</v>
      </c>
      <c r="D7" s="22"/>
      <c r="E7" s="22"/>
      <c r="F7" s="22"/>
      <c r="G7" s="22">
        <v>29000</v>
      </c>
    </row>
    <row r="8" spans="1:18">
      <c r="A8" s="24">
        <v>5</v>
      </c>
      <c r="B8" s="25" t="s">
        <v>79</v>
      </c>
      <c r="C8" s="29">
        <v>1</v>
      </c>
      <c r="D8" s="29"/>
      <c r="E8" s="29"/>
      <c r="F8" s="29"/>
      <c r="G8" s="29">
        <v>1000</v>
      </c>
    </row>
    <row r="9" spans="1:18">
      <c r="A9" s="74" t="s">
        <v>78</v>
      </c>
      <c r="B9" s="74"/>
      <c r="C9" s="30">
        <f>SUM(C4:C8)</f>
        <v>38</v>
      </c>
      <c r="D9" s="30"/>
      <c r="E9" s="30">
        <f>SUM(E4:E8)</f>
        <v>1000</v>
      </c>
      <c r="F9" s="30"/>
      <c r="G9" s="30">
        <f>SUM(G4:G8)</f>
        <v>190000</v>
      </c>
      <c r="H9" s="31"/>
    </row>
  </sheetData>
  <mergeCells count="7">
    <mergeCell ref="A1:G1"/>
    <mergeCell ref="A2:A3"/>
    <mergeCell ref="B2:B3"/>
    <mergeCell ref="G2:G3"/>
    <mergeCell ref="A9:B9"/>
    <mergeCell ref="C2:D2"/>
    <mergeCell ref="E2:F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12 เดือน ก1</vt:lpstr>
      <vt:lpstr>12 เดือน (ก2)</vt:lpstr>
      <vt:lpstr>'12 เดือน (ก2)'!Print_Area</vt:lpstr>
      <vt:lpstr>'12 เดือน ก1'!Print_Titles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SAWITREE DEEIN</dc:creator>
  <cp:lastModifiedBy>SAWITREE DEEIN</cp:lastModifiedBy>
  <cp:lastPrinted>2024-06-18T09:05:12Z</cp:lastPrinted>
  <dcterms:created xsi:type="dcterms:W3CDTF">2024-05-17T02:58:37Z</dcterms:created>
  <dcterms:modified xsi:type="dcterms:W3CDTF">2024-09-23T06:23:18Z</dcterms:modified>
</cp:coreProperties>
</file>